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SB 201-Reagan Tokes Act\"/>
    </mc:Choice>
  </mc:AlternateContent>
  <bookViews>
    <workbookView xWindow="0" yWindow="0" windowWidth="15525" windowHeight="7620" tabRatio="733"/>
  </bookViews>
  <sheets>
    <sheet name="Concurrent Sentencing Program" sheetId="5" r:id="rId1"/>
    <sheet name="Consecutive Sentencing Program" sheetId="10" r:id="rId2"/>
    <sheet name="Concurrent Example 1" sheetId="20" r:id="rId3"/>
    <sheet name="Concurrent Example 2" sheetId="21" r:id="rId4"/>
    <sheet name="Consecutive Example" sheetId="22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5" l="1"/>
  <c r="N19" i="5"/>
  <c r="M19" i="5"/>
  <c r="O18" i="5"/>
  <c r="N18" i="5"/>
  <c r="M18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O11" i="5"/>
  <c r="N11" i="5"/>
  <c r="M11" i="5"/>
  <c r="M10" i="5"/>
  <c r="O10" i="5"/>
  <c r="N10" i="5"/>
  <c r="K19" i="5"/>
  <c r="K10" i="5"/>
  <c r="K18" i="5"/>
  <c r="K17" i="5"/>
  <c r="K16" i="5"/>
  <c r="K15" i="5"/>
  <c r="K14" i="5"/>
  <c r="K13" i="5"/>
  <c r="K12" i="5"/>
  <c r="K11" i="5"/>
  <c r="L10" i="5"/>
  <c r="L19" i="5"/>
  <c r="L18" i="5"/>
  <c r="L17" i="5"/>
  <c r="L16" i="5"/>
  <c r="L15" i="5"/>
  <c r="L14" i="5"/>
  <c r="L13" i="5"/>
  <c r="L12" i="5"/>
  <c r="L11" i="5"/>
  <c r="T15" i="10"/>
  <c r="S12" i="10"/>
  <c r="P11" i="5" l="1"/>
  <c r="P16" i="5"/>
  <c r="P17" i="5"/>
  <c r="P10" i="5"/>
  <c r="P13" i="5"/>
  <c r="P12" i="5"/>
  <c r="P18" i="5"/>
  <c r="P15" i="5"/>
  <c r="P19" i="5"/>
  <c r="P14" i="5"/>
  <c r="N27" i="22"/>
  <c r="I27" i="22" s="1"/>
  <c r="Y21" i="22"/>
  <c r="X21" i="22"/>
  <c r="W21" i="22"/>
  <c r="V21" i="22"/>
  <c r="U21" i="22"/>
  <c r="T21" i="22"/>
  <c r="S21" i="22"/>
  <c r="R21" i="22"/>
  <c r="Q21" i="22"/>
  <c r="P21" i="22"/>
  <c r="Y20" i="22"/>
  <c r="W20" i="22"/>
  <c r="X20" i="22" s="1"/>
  <c r="V20" i="22"/>
  <c r="U20" i="22"/>
  <c r="T20" i="22"/>
  <c r="S20" i="22"/>
  <c r="R20" i="22"/>
  <c r="Q20" i="22"/>
  <c r="P20" i="22"/>
  <c r="Y19" i="22"/>
  <c r="X19" i="22"/>
  <c r="W19" i="22"/>
  <c r="V19" i="22"/>
  <c r="U19" i="22"/>
  <c r="T19" i="22"/>
  <c r="S19" i="22"/>
  <c r="R19" i="22"/>
  <c r="Q19" i="22"/>
  <c r="P19" i="22"/>
  <c r="Y18" i="22"/>
  <c r="W18" i="22"/>
  <c r="X18" i="22" s="1"/>
  <c r="V18" i="22"/>
  <c r="U18" i="22"/>
  <c r="T18" i="22"/>
  <c r="S18" i="22"/>
  <c r="R18" i="22"/>
  <c r="Q18" i="22"/>
  <c r="P18" i="22"/>
  <c r="Y17" i="22"/>
  <c r="X17" i="22"/>
  <c r="W17" i="22"/>
  <c r="V17" i="22"/>
  <c r="U17" i="22"/>
  <c r="T17" i="22"/>
  <c r="S17" i="22"/>
  <c r="R17" i="22"/>
  <c r="Q17" i="22"/>
  <c r="P17" i="22"/>
  <c r="Y16" i="22"/>
  <c r="W16" i="22"/>
  <c r="X16" i="22" s="1"/>
  <c r="V16" i="22"/>
  <c r="U16" i="22"/>
  <c r="T16" i="22"/>
  <c r="S16" i="22"/>
  <c r="R16" i="22"/>
  <c r="Q16" i="22"/>
  <c r="P16" i="22"/>
  <c r="Y15" i="22"/>
  <c r="X15" i="22"/>
  <c r="W15" i="22"/>
  <c r="V15" i="22"/>
  <c r="U15" i="22"/>
  <c r="T15" i="22"/>
  <c r="S15" i="22"/>
  <c r="R15" i="22"/>
  <c r="Q15" i="22"/>
  <c r="P15" i="22"/>
  <c r="Y14" i="22"/>
  <c r="W14" i="22"/>
  <c r="X14" i="22" s="1"/>
  <c r="V14" i="22"/>
  <c r="U14" i="22"/>
  <c r="T14" i="22"/>
  <c r="S14" i="22"/>
  <c r="R14" i="22"/>
  <c r="Q14" i="22"/>
  <c r="P14" i="22"/>
  <c r="Y13" i="22"/>
  <c r="X13" i="22"/>
  <c r="W13" i="22"/>
  <c r="V13" i="22"/>
  <c r="U13" i="22"/>
  <c r="T13" i="22"/>
  <c r="S13" i="22"/>
  <c r="R13" i="22"/>
  <c r="Q13" i="22"/>
  <c r="P13" i="22"/>
  <c r="Y12" i="22"/>
  <c r="W12" i="22"/>
  <c r="X12" i="22" s="1"/>
  <c r="V12" i="22"/>
  <c r="U12" i="22"/>
  <c r="T12" i="22"/>
  <c r="S12" i="22"/>
  <c r="R12" i="22"/>
  <c r="Q12" i="22" s="1"/>
  <c r="Q23" i="22" s="1"/>
  <c r="N26" i="22" s="1"/>
  <c r="P12" i="22"/>
  <c r="P23" i="22" s="1"/>
  <c r="N33" i="22" s="1"/>
  <c r="I33" i="22" s="1"/>
  <c r="P46" i="21"/>
  <c r="F31" i="21"/>
  <c r="L26" i="21"/>
  <c r="G26" i="21" s="1"/>
  <c r="M19" i="21"/>
  <c r="K19" i="21"/>
  <c r="L19" i="21" s="1"/>
  <c r="M18" i="21"/>
  <c r="K18" i="21"/>
  <c r="L18" i="21" s="1"/>
  <c r="M17" i="21"/>
  <c r="L17" i="21"/>
  <c r="K17" i="21"/>
  <c r="M16" i="21"/>
  <c r="K16" i="21"/>
  <c r="L16" i="21" s="1"/>
  <c r="M15" i="21"/>
  <c r="K15" i="21"/>
  <c r="L15" i="21" s="1"/>
  <c r="M14" i="21"/>
  <c r="K14" i="21"/>
  <c r="L14" i="21" s="1"/>
  <c r="M13" i="21"/>
  <c r="L13" i="21"/>
  <c r="K13" i="21"/>
  <c r="M12" i="21"/>
  <c r="K12" i="21"/>
  <c r="L12" i="21" s="1"/>
  <c r="M11" i="21"/>
  <c r="K11" i="21"/>
  <c r="L11" i="21" s="1"/>
  <c r="M10" i="21"/>
  <c r="K10" i="21"/>
  <c r="L10" i="21" s="1"/>
  <c r="P46" i="20"/>
  <c r="F31" i="20"/>
  <c r="L26" i="20"/>
  <c r="M19" i="20"/>
  <c r="L19" i="20"/>
  <c r="K19" i="20"/>
  <c r="M18" i="20"/>
  <c r="L18" i="20"/>
  <c r="K18" i="20"/>
  <c r="M17" i="20"/>
  <c r="K17" i="20"/>
  <c r="L17" i="20" s="1"/>
  <c r="M16" i="20"/>
  <c r="L16" i="20"/>
  <c r="K16" i="20"/>
  <c r="M15" i="20"/>
  <c r="L15" i="20"/>
  <c r="K15" i="20"/>
  <c r="M14" i="20"/>
  <c r="K14" i="20"/>
  <c r="L14" i="20" s="1"/>
  <c r="M13" i="20"/>
  <c r="K13" i="20"/>
  <c r="L13" i="20" s="1"/>
  <c r="M12" i="20"/>
  <c r="L12" i="20"/>
  <c r="K12" i="20"/>
  <c r="M11" i="20"/>
  <c r="L11" i="20"/>
  <c r="K11" i="20"/>
  <c r="M10" i="20"/>
  <c r="K10" i="20"/>
  <c r="Q19" i="5"/>
  <c r="Q18" i="5"/>
  <c r="Q17" i="5"/>
  <c r="Q16" i="5"/>
  <c r="Q15" i="5"/>
  <c r="Q14" i="5"/>
  <c r="Q13" i="5"/>
  <c r="Q12" i="5"/>
  <c r="Q11" i="5"/>
  <c r="G24" i="5" l="1"/>
  <c r="N34" i="22"/>
  <c r="N28" i="22"/>
  <c r="I26" i="22"/>
  <c r="I34" i="22" s="1"/>
  <c r="P27" i="22"/>
  <c r="Y27" i="22" s="1"/>
  <c r="J27" i="22" s="1"/>
  <c r="F48" i="21"/>
  <c r="F33" i="21"/>
  <c r="F27" i="21"/>
  <c r="G24" i="21"/>
  <c r="M25" i="21"/>
  <c r="H25" i="21" s="1"/>
  <c r="G25" i="21"/>
  <c r="K25" i="21" s="1"/>
  <c r="M25" i="20"/>
  <c r="H25" i="20" s="1"/>
  <c r="G25" i="20"/>
  <c r="K25" i="20" s="1"/>
  <c r="L10" i="20"/>
  <c r="G24" i="20" s="1"/>
  <c r="G26" i="20"/>
  <c r="T46" i="5"/>
  <c r="N35" i="22" l="1"/>
  <c r="O36" i="22" s="1"/>
  <c r="I28" i="22"/>
  <c r="I35" i="22" s="1"/>
  <c r="N36" i="22"/>
  <c r="N46" i="22"/>
  <c r="O34" i="22"/>
  <c r="L33" i="21"/>
  <c r="M34" i="21"/>
  <c r="F32" i="21"/>
  <c r="M24" i="21"/>
  <c r="H24" i="21" s="1"/>
  <c r="F33" i="20"/>
  <c r="F27" i="20"/>
  <c r="M24" i="20"/>
  <c r="H24" i="20" s="1"/>
  <c r="F32" i="20"/>
  <c r="N27" i="10"/>
  <c r="P27" i="10" s="1"/>
  <c r="K46" i="22" l="1"/>
  <c r="K47" i="22"/>
  <c r="Q46" i="22"/>
  <c r="P46" i="22"/>
  <c r="G46" i="22" s="1"/>
  <c r="P34" i="22"/>
  <c r="N39" i="22"/>
  <c r="I38" i="22" s="1"/>
  <c r="I36" i="22"/>
  <c r="Q47" i="22"/>
  <c r="P47" i="22"/>
  <c r="G47" i="22" s="1"/>
  <c r="O47" i="21"/>
  <c r="N47" i="21"/>
  <c r="L34" i="21"/>
  <c r="L32" i="21"/>
  <c r="L46" i="21" s="1"/>
  <c r="F34" i="21"/>
  <c r="L33" i="20"/>
  <c r="M34" i="20"/>
  <c r="F34" i="20"/>
  <c r="L32" i="20"/>
  <c r="L46" i="20" s="1"/>
  <c r="L34" i="20"/>
  <c r="I27" i="10"/>
  <c r="L46" i="22" l="1"/>
  <c r="L47" i="22"/>
  <c r="I47" i="21"/>
  <c r="I46" i="21"/>
  <c r="N46" i="21"/>
  <c r="F46" i="21" s="1"/>
  <c r="F37" i="21"/>
  <c r="O46" i="21"/>
  <c r="F47" i="21"/>
  <c r="O47" i="20"/>
  <c r="N47" i="20"/>
  <c r="F47" i="20" s="1"/>
  <c r="F37" i="20"/>
  <c r="O46" i="20"/>
  <c r="N46" i="20"/>
  <c r="F46" i="20" s="1"/>
  <c r="I46" i="20"/>
  <c r="I47" i="20"/>
  <c r="J46" i="21" l="1"/>
  <c r="J47" i="21"/>
  <c r="J46" i="20"/>
  <c r="J47" i="20"/>
  <c r="F31" i="5"/>
  <c r="P26" i="5" l="1"/>
  <c r="P12" i="10" l="1"/>
  <c r="R12" i="10"/>
  <c r="T12" i="10"/>
  <c r="U12" i="10"/>
  <c r="V12" i="10"/>
  <c r="W12" i="10"/>
  <c r="X12" i="10" s="1"/>
  <c r="Y12" i="10"/>
  <c r="P13" i="10"/>
  <c r="R13" i="10"/>
  <c r="S13" i="10"/>
  <c r="T13" i="10"/>
  <c r="U13" i="10"/>
  <c r="V13" i="10"/>
  <c r="W13" i="10"/>
  <c r="X13" i="10" s="1"/>
  <c r="Y13" i="10"/>
  <c r="P14" i="10"/>
  <c r="R14" i="10"/>
  <c r="S14" i="10"/>
  <c r="T14" i="10"/>
  <c r="U14" i="10"/>
  <c r="V14" i="10"/>
  <c r="W14" i="10"/>
  <c r="X14" i="10" s="1"/>
  <c r="Y14" i="10"/>
  <c r="P15" i="10"/>
  <c r="R15" i="10"/>
  <c r="S15" i="10"/>
  <c r="U15" i="10"/>
  <c r="V15" i="10"/>
  <c r="W15" i="10"/>
  <c r="X15" i="10" s="1"/>
  <c r="Y15" i="10"/>
  <c r="P16" i="10"/>
  <c r="R16" i="10"/>
  <c r="S16" i="10"/>
  <c r="Q16" i="10" s="1"/>
  <c r="T16" i="10"/>
  <c r="U16" i="10"/>
  <c r="V16" i="10"/>
  <c r="W16" i="10"/>
  <c r="X16" i="10" s="1"/>
  <c r="Y16" i="10"/>
  <c r="P17" i="10"/>
  <c r="R17" i="10"/>
  <c r="S17" i="10"/>
  <c r="T17" i="10"/>
  <c r="U17" i="10"/>
  <c r="V17" i="10"/>
  <c r="W17" i="10"/>
  <c r="X17" i="10" s="1"/>
  <c r="Y17" i="10"/>
  <c r="P18" i="10"/>
  <c r="Q18" i="10"/>
  <c r="R18" i="10"/>
  <c r="S18" i="10"/>
  <c r="T18" i="10"/>
  <c r="U18" i="10"/>
  <c r="V18" i="10"/>
  <c r="W18" i="10"/>
  <c r="X18" i="10" s="1"/>
  <c r="Y18" i="10"/>
  <c r="P19" i="10"/>
  <c r="Q19" i="10"/>
  <c r="R19" i="10"/>
  <c r="S19" i="10"/>
  <c r="T19" i="10"/>
  <c r="U19" i="10"/>
  <c r="V19" i="10"/>
  <c r="W19" i="10"/>
  <c r="X19" i="10" s="1"/>
  <c r="Y19" i="10"/>
  <c r="P20" i="10"/>
  <c r="Q20" i="10"/>
  <c r="R20" i="10"/>
  <c r="S20" i="10"/>
  <c r="T20" i="10"/>
  <c r="U20" i="10"/>
  <c r="V20" i="10"/>
  <c r="W20" i="10"/>
  <c r="X20" i="10" s="1"/>
  <c r="Y20" i="10"/>
  <c r="P21" i="10"/>
  <c r="R21" i="10"/>
  <c r="S21" i="10"/>
  <c r="T21" i="10"/>
  <c r="U21" i="10"/>
  <c r="V21" i="10"/>
  <c r="W21" i="10"/>
  <c r="X21" i="10" s="1"/>
  <c r="Y21" i="10"/>
  <c r="Q12" i="10" l="1"/>
  <c r="Q14" i="10"/>
  <c r="Q17" i="10"/>
  <c r="Q21" i="10"/>
  <c r="Y27" i="10"/>
  <c r="J27" i="10" s="1"/>
  <c r="Q15" i="10"/>
  <c r="Q13" i="10"/>
  <c r="P23" i="10"/>
  <c r="N33" i="10" s="1"/>
  <c r="I33" i="10" s="1"/>
  <c r="Q23" i="10" l="1"/>
  <c r="N26" i="10" s="1"/>
  <c r="I26" i="10" s="1"/>
  <c r="I34" i="10" s="1"/>
  <c r="Q10" i="5"/>
  <c r="N28" i="10" l="1"/>
  <c r="N35" i="10" s="1"/>
  <c r="O36" i="10" s="1"/>
  <c r="N34" i="10"/>
  <c r="N46" i="10" s="1"/>
  <c r="K46" i="10" s="1"/>
  <c r="G25" i="5"/>
  <c r="M25" i="5" l="1"/>
  <c r="Q25" i="5" s="1"/>
  <c r="H25" i="5" s="1"/>
  <c r="I28" i="10"/>
  <c r="I35" i="10" s="1"/>
  <c r="N36" i="10"/>
  <c r="P34" i="10" s="1"/>
  <c r="O34" i="10"/>
  <c r="Q47" i="10"/>
  <c r="P47" i="10"/>
  <c r="K47" i="10"/>
  <c r="G26" i="5"/>
  <c r="F32" i="5"/>
  <c r="P34" i="5" s="1"/>
  <c r="F37" i="5" s="1"/>
  <c r="Q24" i="5"/>
  <c r="H24" i="5" s="1"/>
  <c r="Q46" i="10" l="1"/>
  <c r="N39" i="10"/>
  <c r="I38" i="10" s="1"/>
  <c r="P46" i="10"/>
  <c r="I36" i="10"/>
  <c r="G46" i="10"/>
  <c r="F48" i="5"/>
  <c r="F27" i="5"/>
  <c r="P32" i="5"/>
  <c r="P46" i="5" s="1"/>
  <c r="G47" i="10"/>
  <c r="F33" i="5"/>
  <c r="I46" i="5" l="1"/>
  <c r="I47" i="5"/>
  <c r="F34" i="5"/>
  <c r="P33" i="5"/>
  <c r="Q34" i="5"/>
  <c r="S46" i="5"/>
  <c r="R46" i="5"/>
  <c r="L46" i="10"/>
  <c r="L47" i="10"/>
  <c r="F46" i="5" l="1"/>
  <c r="J47" i="5" s="1"/>
  <c r="S47" i="5"/>
  <c r="R47" i="5"/>
  <c r="F47" i="5" s="1"/>
  <c r="J46" i="5" l="1"/>
</calcChain>
</file>

<file path=xl/sharedStrings.xml><?xml version="1.0" encoding="utf-8"?>
<sst xmlns="http://schemas.openxmlformats.org/spreadsheetml/2006/main" count="352" uniqueCount="76">
  <si>
    <t>F3</t>
  </si>
  <si>
    <t>F4</t>
  </si>
  <si>
    <t>F5</t>
  </si>
  <si>
    <t>QF1</t>
  </si>
  <si>
    <t>QF2</t>
  </si>
  <si>
    <t>Yrs</t>
  </si>
  <si>
    <t>Ct.</t>
  </si>
  <si>
    <t>Minimum</t>
  </si>
  <si>
    <t>Indefinite Term</t>
  </si>
  <si>
    <t>Maximum Term</t>
  </si>
  <si>
    <t>Enter Count #</t>
  </si>
  <si>
    <t>Mos.</t>
  </si>
  <si>
    <t>based on:</t>
  </si>
  <si>
    <t>Years</t>
  </si>
  <si>
    <t>The total stated prison term is</t>
  </si>
  <si>
    <t>STEP 1</t>
  </si>
  <si>
    <t>STEP 2</t>
  </si>
  <si>
    <t>STEP 3: Enter Sentence on Underlying Count</t>
  </si>
  <si>
    <t>COUNTA($F9:$M9)&lt;=1</t>
  </si>
  <si>
    <t>YOU MAY ENTER ONLY ONE SENTENCE PER COUNT.</t>
  </si>
  <si>
    <t>STEP 4: STATE SENTENCE FOR EACH COUNT (above). THEN TOTAL SENTENCE.</t>
  </si>
  <si>
    <t>Calc based on:</t>
  </si>
  <si>
    <t>"You will serve a prison term of…</t>
  </si>
  <si>
    <t>prior and consecutive to</t>
  </si>
  <si>
    <t>[if specs]</t>
  </si>
  <si>
    <t>a minumum prison term of</t>
  </si>
  <si>
    <t>SB 201 SELECTIONS</t>
  </si>
  <si>
    <t>on the underlying offenses</t>
  </si>
  <si>
    <t>F3
In years</t>
  </si>
  <si>
    <t>Qualifying F1</t>
  </si>
  <si>
    <t>Qualifying F2</t>
  </si>
  <si>
    <t>and</t>
  </si>
  <si>
    <t>a maximum prison term of</t>
  </si>
  <si>
    <t>SB 201 WORKSHEET: CONCURRENT SENTENCING ONLY</t>
  </si>
  <si>
    <t>SB 201 WORKSHEET: CONSECUTIVE SENTENCING ONLY</t>
  </si>
  <si>
    <t>Gun Specs.
RVO/MDO
Mandatory</t>
  </si>
  <si>
    <t>merge</t>
  </si>
  <si>
    <t>none</t>
  </si>
  <si>
    <t>STEP 4: ENTER TERM ON COUNTS</t>
  </si>
  <si>
    <t>Count</t>
  </si>
  <si>
    <t>Sum of Consec Terms</t>
  </si>
  <si>
    <t>*Cells will turn red to indicate it is calculated as a consecutive sentence.</t>
  </si>
  <si>
    <t>**Enter "merge" for counts/specs not elected for sentencing.</t>
  </si>
  <si>
    <t>Gun Spec.*
RVO/MDO
Mandatory</t>
  </si>
  <si>
    <t>Spec 
to other Specs</t>
  </si>
  <si>
    <t>STEP 5: STATE SENTENCE FOR EACH COUNT (ABOVE). THEN STATE TOTAL SENTENCE.</t>
  </si>
  <si>
    <t>Check box 
to consec 
count to
other counts</t>
  </si>
  <si>
    <t>Check box to consec spec to other specs</t>
  </si>
  <si>
    <t>Gun Spec.
RVO/MDO
Mandatory
Yrs.</t>
  </si>
  <si>
    <t>STEP 3: SPECS</t>
  </si>
  <si>
    <t>Manually perform spec merger/consecutive analysis within count.
Add consecutive specs within count and enter total years at STEP 3.
(Ex: 1 and 3yr gun specs, enter "3". If run consec with 5yr drive-by spec, enter "8")</t>
  </si>
  <si>
    <t>AND(H12&gt;0,$O12=$Q$11)</t>
  </si>
  <si>
    <r>
      <t xml:space="preserve">* Manually add consecutive specs </t>
    </r>
    <r>
      <rPr>
        <i/>
        <sz val="9"/>
        <color theme="1"/>
        <rFont val="Times New Roman"/>
        <family val="1"/>
      </rPr>
      <t>within</t>
    </r>
    <r>
      <rPr>
        <sz val="9"/>
        <color theme="1"/>
        <rFont val="Times New Roman"/>
        <family val="1"/>
      </rPr>
      <t xml:space="preserve"> each count and enter in STEP 2. (ex: 3 and 5yr gun specs, enter "8")</t>
    </r>
  </si>
  <si>
    <t>None</t>
  </si>
  <si>
    <t>WARNING: Note that the minimum term will outlast the indefinite term.</t>
  </si>
  <si>
    <t>Highlight rule below</t>
  </si>
  <si>
    <t>Minimum Aggregate</t>
  </si>
  <si>
    <t>on the underlying offenses.</t>
  </si>
  <si>
    <t>STEP 6: EARNED REDUCTION OF MINIMUM PRISON TERM (ERMPT "GOOD TIME")</t>
  </si>
  <si>
    <t>**This is for informational purposes only. Bureau of Sentencing Computation Controls.</t>
  </si>
  <si>
    <t>Potential Earned Good Days</t>
  </si>
  <si>
    <t>Presumptive Release Date:</t>
  </si>
  <si>
    <t>5% Date</t>
  </si>
  <si>
    <t>15% Date</t>
  </si>
  <si>
    <t>Indefinite Max Term Release Date:</t>
  </si>
  <si>
    <t>Good Time Potential
Out Date</t>
  </si>
  <si>
    <t>IF(INT(L33),INT(L33)&amp;" yrs ","")&amp;IF(MOD(L33,1),ROUND(12*MOD(L33,1),0)&amp;" mos","")</t>
  </si>
  <si>
    <t>STEP 7: PRINT</t>
  </si>
  <si>
    <t>PRC up to 1/2 stated minumum prison term. If violate PRC, can be sent back to prison for:</t>
  </si>
  <si>
    <t>PRC up to 1/2 stated minumum prison term. 
If violate PRC, can be sent back to prison for:</t>
  </si>
  <si>
    <t>ENTER Sentencing Date:</t>
  </si>
  <si>
    <t>ENTER Jail Days Credit
(including today):</t>
  </si>
  <si>
    <t>ENTER Sentencing Date (m/d/yr):</t>
  </si>
  <si>
    <t>STEP 5: EARNED REDUCTION OF MINIMUM PRISON TERM (ERMPT "GOOD TIME")</t>
  </si>
  <si>
    <t>STEP 6: PRINT</t>
  </si>
  <si>
    <r>
      <t xml:space="preserve">**Enter "merge" for counts/specs not elected for sentencing.
***Use consecutive program if gun specs from </t>
    </r>
    <r>
      <rPr>
        <i/>
        <sz val="9"/>
        <color theme="1"/>
        <rFont val="Times New Roman"/>
        <family val="1"/>
      </rPr>
      <t>different</t>
    </r>
    <r>
      <rPr>
        <sz val="9"/>
        <color theme="1"/>
        <rFont val="Times New Roman"/>
        <family val="1"/>
      </rPr>
      <t xml:space="preserve"> counts must be run consecutively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</si>
</sst>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u/>
      <sz val="11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theme="1"/>
      <name val="Times New Roman"/>
      <family val="1"/>
    </font>
    <font>
      <sz val="11.5"/>
      <color theme="1"/>
      <name val="Times New Roman"/>
      <family val="1"/>
    </font>
    <font>
      <i/>
      <sz val="9"/>
      <color theme="1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Arial Unicode MS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AFA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6" borderId="3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5" fillId="5" borderId="0" xfId="0" applyFont="1" applyFill="1" applyBorder="1" applyAlignment="1" applyProtection="1">
      <alignment horizontal="center" vertical="center" wrapText="1"/>
      <protection hidden="1"/>
    </xf>
    <xf numFmtId="0" fontId="5" fillId="5" borderId="0" xfId="0" applyFont="1" applyFill="1" applyBorder="1" applyAlignment="1" applyProtection="1">
      <alignment horizontal="center" vertical="center"/>
      <protection hidden="1"/>
    </xf>
    <xf numFmtId="0" fontId="5" fillId="6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2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7" borderId="0" xfId="0" applyFont="1" applyFill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0" borderId="10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vertical="center" wrapText="1"/>
      <protection hidden="1"/>
    </xf>
    <xf numFmtId="0" fontId="3" fillId="5" borderId="6" xfId="0" applyFont="1" applyFill="1" applyBorder="1" applyAlignment="1" applyProtection="1">
      <alignment vertical="center" wrapText="1"/>
      <protection hidden="1"/>
    </xf>
    <xf numFmtId="0" fontId="3" fillId="5" borderId="9" xfId="0" applyFont="1" applyFill="1" applyBorder="1" applyAlignment="1" applyProtection="1">
      <alignment vertical="center" wrapText="1"/>
      <protection hidden="1"/>
    </xf>
    <xf numFmtId="0" fontId="3" fillId="5" borderId="8" xfId="0" applyFont="1" applyFill="1" applyBorder="1" applyAlignment="1" applyProtection="1">
      <alignment vertical="center" wrapText="1"/>
      <protection hidden="1"/>
    </xf>
    <xf numFmtId="0" fontId="1" fillId="0" borderId="9" xfId="0" applyFont="1" applyFill="1" applyBorder="1" applyAlignment="1" applyProtection="1">
      <alignment horizontal="center" vertical="center"/>
      <protection hidden="1"/>
    </xf>
    <xf numFmtId="0" fontId="3" fillId="5" borderId="4" xfId="0" applyFont="1" applyFill="1" applyBorder="1" applyAlignment="1" applyProtection="1">
      <alignment vertical="center" wrapText="1"/>
      <protection hidden="1"/>
    </xf>
    <xf numFmtId="0" fontId="3" fillId="10" borderId="7" xfId="0" applyFont="1" applyFill="1" applyBorder="1" applyAlignment="1" applyProtection="1">
      <alignment vertical="center" wrapText="1"/>
      <protection hidden="1"/>
    </xf>
    <xf numFmtId="0" fontId="8" fillId="9" borderId="2" xfId="0" applyFont="1" applyFill="1" applyBorder="1" applyAlignment="1" applyProtection="1">
      <alignment vertical="center" wrapText="1"/>
      <protection hidden="1"/>
    </xf>
    <xf numFmtId="0" fontId="8" fillId="9" borderId="11" xfId="0" applyFont="1" applyFill="1" applyBorder="1" applyAlignment="1" applyProtection="1">
      <alignment vertical="center" wrapText="1"/>
      <protection hidden="1"/>
    </xf>
    <xf numFmtId="0" fontId="8" fillId="9" borderId="9" xfId="0" applyFont="1" applyFill="1" applyBorder="1" applyAlignment="1" applyProtection="1">
      <alignment vertical="center" wrapText="1"/>
      <protection hidden="1"/>
    </xf>
    <xf numFmtId="0" fontId="8" fillId="9" borderId="0" xfId="0" applyFont="1" applyFill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8" borderId="1" xfId="0" applyFont="1" applyFill="1" applyBorder="1" applyAlignment="1" applyProtection="1">
      <alignment horizontal="center" vertical="center"/>
      <protection locked="0" hidden="1"/>
    </xf>
    <xf numFmtId="0" fontId="1" fillId="9" borderId="3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12" borderId="0" xfId="0" applyFont="1" applyFill="1" applyAlignment="1" applyProtection="1">
      <alignment horizontal="left" vertical="center"/>
      <protection hidden="1"/>
    </xf>
    <xf numFmtId="0" fontId="1" fillId="12" borderId="0" xfId="0" applyFont="1" applyFill="1" applyAlignment="1" applyProtection="1">
      <alignment horizontal="right" vertical="center"/>
      <protection hidden="1"/>
    </xf>
    <xf numFmtId="0" fontId="1" fillId="12" borderId="0" xfId="0" applyFont="1" applyFill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right" vertical="center"/>
      <protection hidden="1"/>
    </xf>
    <xf numFmtId="1" fontId="4" fillId="0" borderId="1" xfId="0" applyNumberFormat="1" applyFont="1" applyBorder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4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11" borderId="0" xfId="0" applyFont="1" applyFill="1" applyAlignment="1" applyProtection="1">
      <alignment horizontal="center" vertical="center"/>
      <protection hidden="1"/>
    </xf>
    <xf numFmtId="14" fontId="4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11" fillId="0" borderId="0" xfId="0" applyFont="1" applyAlignment="1" applyProtection="1">
      <alignment horizontal="left" vertical="center"/>
      <protection hidden="1"/>
    </xf>
    <xf numFmtId="14" fontId="1" fillId="0" borderId="1" xfId="0" applyNumberFormat="1" applyFont="1" applyBorder="1" applyAlignment="1" applyProtection="1">
      <alignment horizontal="center" vertical="center"/>
      <protection locked="0"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11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locked="0"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right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14" fontId="1" fillId="0" borderId="1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Alignment="1">
      <alignment vertical="center"/>
    </xf>
    <xf numFmtId="0" fontId="3" fillId="9" borderId="0" xfId="0" applyFont="1" applyFill="1" applyBorder="1" applyAlignment="1" applyProtection="1">
      <alignment horizontal="left" vertical="center"/>
      <protection hidden="1"/>
    </xf>
    <xf numFmtId="0" fontId="1" fillId="6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14" fontId="1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9" borderId="1" xfId="0" applyFont="1" applyFill="1" applyBorder="1" applyAlignment="1" applyProtection="1">
      <alignment horizontal="center" vertical="center" wrapText="1"/>
      <protection hidden="1"/>
    </xf>
    <xf numFmtId="0" fontId="1" fillId="9" borderId="5" xfId="0" applyFont="1" applyFill="1" applyBorder="1" applyAlignment="1" applyProtection="1">
      <alignment horizontal="center" vertical="center" wrapText="1"/>
      <protection hidden="1"/>
    </xf>
    <xf numFmtId="0" fontId="1" fillId="6" borderId="5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3" fillId="9" borderId="11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0" fontId="1" fillId="11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4" fontId="4" fillId="0" borderId="0" xfId="0" applyNumberFormat="1" applyFont="1" applyAlignment="1" applyProtection="1">
      <alignment horizontal="center" vertical="center"/>
      <protection hidden="1"/>
    </xf>
    <xf numFmtId="0" fontId="5" fillId="6" borderId="1" xfId="0" applyFont="1" applyFill="1" applyBorder="1" applyAlignment="1" applyProtection="1">
      <alignment horizontal="center" vertical="center"/>
      <protection hidden="1"/>
    </xf>
    <xf numFmtId="0" fontId="5" fillId="6" borderId="5" xfId="0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left" vertical="center" wrapText="1"/>
      <protection hidden="1"/>
    </xf>
    <xf numFmtId="0" fontId="1" fillId="10" borderId="5" xfId="0" applyFont="1" applyFill="1" applyBorder="1" applyAlignment="1" applyProtection="1">
      <alignment horizontal="center" vertical="center" wrapText="1"/>
      <protection hidden="1"/>
    </xf>
    <xf numFmtId="0" fontId="1" fillId="10" borderId="10" xfId="0" applyFont="1" applyFill="1" applyBorder="1" applyAlignment="1" applyProtection="1">
      <alignment horizontal="center" vertical="center" wrapText="1"/>
      <protection hidden="1"/>
    </xf>
    <xf numFmtId="0" fontId="1" fillId="10" borderId="3" xfId="0" applyFont="1" applyFill="1" applyBorder="1" applyAlignment="1" applyProtection="1">
      <alignment horizontal="center" vertical="center" wrapText="1"/>
      <protection hidden="1"/>
    </xf>
    <xf numFmtId="0" fontId="1" fillId="4" borderId="5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 applyProtection="1">
      <alignment horizontal="center" vertical="center" wrapText="1"/>
      <protection hidden="1"/>
    </xf>
    <xf numFmtId="0" fontId="1" fillId="9" borderId="10" xfId="0" applyFont="1" applyFill="1" applyBorder="1" applyAlignment="1" applyProtection="1">
      <alignment horizontal="center" vertical="center" wrapText="1"/>
      <protection hidden="1"/>
    </xf>
    <xf numFmtId="0" fontId="1" fillId="9" borderId="3" xfId="0" applyFont="1" applyFill="1" applyBorder="1" applyAlignment="1" applyProtection="1">
      <alignment horizontal="center" vertical="center" wrapText="1"/>
      <protection hidden="1"/>
    </xf>
    <xf numFmtId="0" fontId="1" fillId="9" borderId="1" xfId="0" applyFont="1" applyFill="1" applyBorder="1" applyAlignment="1" applyProtection="1">
      <alignment horizontal="center" vertical="center"/>
      <protection hidden="1"/>
    </xf>
    <xf numFmtId="0" fontId="9" fillId="9" borderId="7" xfId="0" applyFont="1" applyFill="1" applyBorder="1" applyAlignment="1" applyProtection="1">
      <alignment horizontal="center" vertical="center" wrapText="1"/>
      <protection hidden="1"/>
    </xf>
    <xf numFmtId="0" fontId="9" fillId="9" borderId="12" xfId="0" applyFont="1" applyFill="1" applyBorder="1" applyAlignment="1" applyProtection="1">
      <alignment horizontal="center" vertical="center" wrapText="1"/>
      <protection hidden="1"/>
    </xf>
    <xf numFmtId="0" fontId="9" fillId="9" borderId="4" xfId="0" applyFont="1" applyFill="1" applyBorder="1" applyAlignment="1" applyProtection="1">
      <alignment horizontal="center" vertical="center" wrapText="1"/>
      <protection hidden="1"/>
    </xf>
    <xf numFmtId="0" fontId="9" fillId="9" borderId="6" xfId="0" applyFont="1" applyFill="1" applyBorder="1" applyAlignment="1" applyProtection="1">
      <alignment horizontal="center" vertical="center" wrapText="1"/>
      <protection hidden="1"/>
    </xf>
    <xf numFmtId="0" fontId="9" fillId="9" borderId="11" xfId="0" applyFont="1" applyFill="1" applyBorder="1" applyAlignment="1" applyProtection="1">
      <alignment horizontal="center" vertical="center" wrapText="1"/>
      <protection hidden="1"/>
    </xf>
    <xf numFmtId="0" fontId="9" fillId="9" borderId="2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 applyProtection="1">
      <alignment horizontal="center" vertical="center"/>
      <protection hidden="1"/>
    </xf>
    <xf numFmtId="0" fontId="1" fillId="4" borderId="4" xfId="0" applyFont="1" applyFill="1" applyBorder="1" applyAlignment="1" applyProtection="1">
      <alignment horizontal="center" vertical="center"/>
      <protection hidden="1"/>
    </xf>
    <xf numFmtId="0" fontId="1" fillId="4" borderId="6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center" vertical="center"/>
      <protection hidden="1"/>
    </xf>
    <xf numFmtId="0" fontId="1" fillId="6" borderId="7" xfId="0" applyFont="1" applyFill="1" applyBorder="1" applyAlignment="1" applyProtection="1">
      <alignment horizontal="center" vertical="center"/>
      <protection hidden="1"/>
    </xf>
    <xf numFmtId="0" fontId="1" fillId="6" borderId="12" xfId="0" applyFont="1" applyFill="1" applyBorder="1" applyAlignment="1" applyProtection="1">
      <alignment horizontal="center" vertical="center"/>
      <protection hidden="1"/>
    </xf>
    <xf numFmtId="0" fontId="1" fillId="6" borderId="4" xfId="0" applyFont="1" applyFill="1" applyBorder="1" applyAlignment="1" applyProtection="1">
      <alignment horizontal="center" vertical="center"/>
      <protection hidden="1"/>
    </xf>
    <xf numFmtId="0" fontId="1" fillId="6" borderId="6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4"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rgb="FFFFCCCC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28575</xdr:colOff>
          <xdr:row>6</xdr:row>
          <xdr:rowOff>76200</xdr:rowOff>
        </xdr:from>
        <xdr:to>
          <xdr:col>20</xdr:col>
          <xdr:colOff>819150</xdr:colOff>
          <xdr:row>7</xdr:row>
          <xdr:rowOff>200025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Click to </a:t>
              </a:r>
            </a:p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Clear Cells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11</xdr:row>
          <xdr:rowOff>28575</xdr:rowOff>
        </xdr:from>
        <xdr:to>
          <xdr:col>5</xdr:col>
          <xdr:colOff>438150</xdr:colOff>
          <xdr:row>11</xdr:row>
          <xdr:rowOff>161925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12</xdr:row>
          <xdr:rowOff>19050</xdr:rowOff>
        </xdr:from>
        <xdr:to>
          <xdr:col>5</xdr:col>
          <xdr:colOff>438150</xdr:colOff>
          <xdr:row>12</xdr:row>
          <xdr:rowOff>152400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28575</xdr:rowOff>
        </xdr:from>
        <xdr:to>
          <xdr:col>5</xdr:col>
          <xdr:colOff>438150</xdr:colOff>
          <xdr:row>13</xdr:row>
          <xdr:rowOff>161925</xdr:rowOff>
        </xdr:to>
        <xdr:sp macro="" textlink="">
          <xdr:nvSpPr>
            <xdr:cNvPr id="2051" name="CheckBox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14</xdr:row>
          <xdr:rowOff>28575</xdr:rowOff>
        </xdr:from>
        <xdr:to>
          <xdr:col>5</xdr:col>
          <xdr:colOff>438150</xdr:colOff>
          <xdr:row>14</xdr:row>
          <xdr:rowOff>161925</xdr:rowOff>
        </xdr:to>
        <xdr:sp macro="" textlink="">
          <xdr:nvSpPr>
            <xdr:cNvPr id="2052" name="CheckBox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15</xdr:row>
          <xdr:rowOff>28575</xdr:rowOff>
        </xdr:from>
        <xdr:to>
          <xdr:col>5</xdr:col>
          <xdr:colOff>438150</xdr:colOff>
          <xdr:row>15</xdr:row>
          <xdr:rowOff>161925</xdr:rowOff>
        </xdr:to>
        <xdr:sp macro="" textlink="">
          <xdr:nvSpPr>
            <xdr:cNvPr id="2053" name="CheckBox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16</xdr:row>
          <xdr:rowOff>28575</xdr:rowOff>
        </xdr:from>
        <xdr:to>
          <xdr:col>5</xdr:col>
          <xdr:colOff>438150</xdr:colOff>
          <xdr:row>16</xdr:row>
          <xdr:rowOff>161925</xdr:rowOff>
        </xdr:to>
        <xdr:sp macro="" textlink="">
          <xdr:nvSpPr>
            <xdr:cNvPr id="2054" name="CheckBox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17</xdr:row>
          <xdr:rowOff>28575</xdr:rowOff>
        </xdr:from>
        <xdr:to>
          <xdr:col>5</xdr:col>
          <xdr:colOff>438150</xdr:colOff>
          <xdr:row>17</xdr:row>
          <xdr:rowOff>161925</xdr:rowOff>
        </xdr:to>
        <xdr:sp macro="" textlink="">
          <xdr:nvSpPr>
            <xdr:cNvPr id="2055" name="CheckBox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18</xdr:row>
          <xdr:rowOff>28575</xdr:rowOff>
        </xdr:from>
        <xdr:to>
          <xdr:col>5</xdr:col>
          <xdr:colOff>438150</xdr:colOff>
          <xdr:row>18</xdr:row>
          <xdr:rowOff>161925</xdr:rowOff>
        </xdr:to>
        <xdr:sp macro="" textlink="">
          <xdr:nvSpPr>
            <xdr:cNvPr id="2056" name="CheckBox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19</xdr:row>
          <xdr:rowOff>28575</xdr:rowOff>
        </xdr:from>
        <xdr:to>
          <xdr:col>5</xdr:col>
          <xdr:colOff>438150</xdr:colOff>
          <xdr:row>19</xdr:row>
          <xdr:rowOff>161925</xdr:rowOff>
        </xdr:to>
        <xdr:sp macro="" textlink="">
          <xdr:nvSpPr>
            <xdr:cNvPr id="2057" name="CheckBox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20</xdr:row>
          <xdr:rowOff>28575</xdr:rowOff>
        </xdr:from>
        <xdr:to>
          <xdr:col>5</xdr:col>
          <xdr:colOff>438150</xdr:colOff>
          <xdr:row>20</xdr:row>
          <xdr:rowOff>161925</xdr:rowOff>
        </xdr:to>
        <xdr:sp macro="" textlink="">
          <xdr:nvSpPr>
            <xdr:cNvPr id="2058" name="CheckBox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11</xdr:row>
          <xdr:rowOff>28575</xdr:rowOff>
        </xdr:from>
        <xdr:to>
          <xdr:col>12</xdr:col>
          <xdr:colOff>457200</xdr:colOff>
          <xdr:row>11</xdr:row>
          <xdr:rowOff>161925</xdr:rowOff>
        </xdr:to>
        <xdr:sp macro="" textlink="">
          <xdr:nvSpPr>
            <xdr:cNvPr id="2059" name="CheckBox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12</xdr:row>
          <xdr:rowOff>19050</xdr:rowOff>
        </xdr:from>
        <xdr:to>
          <xdr:col>12</xdr:col>
          <xdr:colOff>457200</xdr:colOff>
          <xdr:row>12</xdr:row>
          <xdr:rowOff>152400</xdr:rowOff>
        </xdr:to>
        <xdr:sp macro="" textlink="">
          <xdr:nvSpPr>
            <xdr:cNvPr id="2060" name="CheckBox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13</xdr:row>
          <xdr:rowOff>28575</xdr:rowOff>
        </xdr:from>
        <xdr:to>
          <xdr:col>12</xdr:col>
          <xdr:colOff>457200</xdr:colOff>
          <xdr:row>13</xdr:row>
          <xdr:rowOff>161925</xdr:rowOff>
        </xdr:to>
        <xdr:sp macro="" textlink="">
          <xdr:nvSpPr>
            <xdr:cNvPr id="2061" name="CheckBox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14</xdr:row>
          <xdr:rowOff>28575</xdr:rowOff>
        </xdr:from>
        <xdr:to>
          <xdr:col>12</xdr:col>
          <xdr:colOff>457200</xdr:colOff>
          <xdr:row>14</xdr:row>
          <xdr:rowOff>161925</xdr:rowOff>
        </xdr:to>
        <xdr:sp macro="" textlink="">
          <xdr:nvSpPr>
            <xdr:cNvPr id="2062" name="CheckBox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15</xdr:row>
          <xdr:rowOff>28575</xdr:rowOff>
        </xdr:from>
        <xdr:to>
          <xdr:col>12</xdr:col>
          <xdr:colOff>457200</xdr:colOff>
          <xdr:row>15</xdr:row>
          <xdr:rowOff>161925</xdr:rowOff>
        </xdr:to>
        <xdr:sp macro="" textlink="">
          <xdr:nvSpPr>
            <xdr:cNvPr id="2063" name="CheckBox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16</xdr:row>
          <xdr:rowOff>28575</xdr:rowOff>
        </xdr:from>
        <xdr:to>
          <xdr:col>12</xdr:col>
          <xdr:colOff>457200</xdr:colOff>
          <xdr:row>16</xdr:row>
          <xdr:rowOff>161925</xdr:rowOff>
        </xdr:to>
        <xdr:sp macro="" textlink="">
          <xdr:nvSpPr>
            <xdr:cNvPr id="2064" name="CheckBox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17</xdr:row>
          <xdr:rowOff>28575</xdr:rowOff>
        </xdr:from>
        <xdr:to>
          <xdr:col>12</xdr:col>
          <xdr:colOff>457200</xdr:colOff>
          <xdr:row>17</xdr:row>
          <xdr:rowOff>161925</xdr:rowOff>
        </xdr:to>
        <xdr:sp macro="" textlink="">
          <xdr:nvSpPr>
            <xdr:cNvPr id="2065" name="CheckBox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18</xdr:row>
          <xdr:rowOff>28575</xdr:rowOff>
        </xdr:from>
        <xdr:to>
          <xdr:col>12</xdr:col>
          <xdr:colOff>457200</xdr:colOff>
          <xdr:row>18</xdr:row>
          <xdr:rowOff>161925</xdr:rowOff>
        </xdr:to>
        <xdr:sp macro="" textlink="">
          <xdr:nvSpPr>
            <xdr:cNvPr id="2066" name="CheckBox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19</xdr:row>
          <xdr:rowOff>28575</xdr:rowOff>
        </xdr:from>
        <xdr:to>
          <xdr:col>12</xdr:col>
          <xdr:colOff>457200</xdr:colOff>
          <xdr:row>19</xdr:row>
          <xdr:rowOff>161925</xdr:rowOff>
        </xdr:to>
        <xdr:sp macro="" textlink="">
          <xdr:nvSpPr>
            <xdr:cNvPr id="2067" name="CheckBox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20</xdr:row>
          <xdr:rowOff>28575</xdr:rowOff>
        </xdr:from>
        <xdr:to>
          <xdr:col>12</xdr:col>
          <xdr:colOff>457200</xdr:colOff>
          <xdr:row>20</xdr:row>
          <xdr:rowOff>161925</xdr:rowOff>
        </xdr:to>
        <xdr:sp macro="" textlink="">
          <xdr:nvSpPr>
            <xdr:cNvPr id="2068" name="CheckBox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8</xdr:row>
          <xdr:rowOff>142875</xdr:rowOff>
        </xdr:from>
        <xdr:to>
          <xdr:col>37</xdr:col>
          <xdr:colOff>0</xdr:colOff>
          <xdr:row>10</xdr:row>
          <xdr:rowOff>238125</xdr:rowOff>
        </xdr:to>
        <xdr:sp macro="" textlink="">
          <xdr:nvSpPr>
            <xdr:cNvPr id="2069" name="Butto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Click to </a:t>
              </a:r>
            </a:p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Clear Cells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6</xdr:row>
          <xdr:rowOff>76200</xdr:rowOff>
        </xdr:from>
        <xdr:to>
          <xdr:col>16</xdr:col>
          <xdr:colOff>819150</xdr:colOff>
          <xdr:row>7</xdr:row>
          <xdr:rowOff>200025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Click to </a:t>
              </a:r>
            </a:p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Clear Cells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6</xdr:row>
          <xdr:rowOff>76200</xdr:rowOff>
        </xdr:from>
        <xdr:to>
          <xdr:col>16</xdr:col>
          <xdr:colOff>819150</xdr:colOff>
          <xdr:row>7</xdr:row>
          <xdr:rowOff>200025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Click to </a:t>
              </a:r>
            </a:p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Clear Cells</a:t>
              </a:r>
            </a:p>
          </xdr:txBody>
        </xdr:sp>
        <xdr:clientData fLocksWithSheet="0" fPrintsWithSheet="0"/>
      </xdr:twoCellAnchor>
    </mc:Choice>
    <mc:Fallback/>
  </mc:AlternateContent>
  <xdr:twoCellAnchor>
    <xdr:from>
      <xdr:col>7</xdr:col>
      <xdr:colOff>650240</xdr:colOff>
      <xdr:row>11</xdr:row>
      <xdr:rowOff>111760</xdr:rowOff>
    </xdr:from>
    <xdr:to>
      <xdr:col>9</xdr:col>
      <xdr:colOff>579120</xdr:colOff>
      <xdr:row>19</xdr:row>
      <xdr:rowOff>254000</xdr:rowOff>
    </xdr:to>
    <xdr:cxnSp macro="">
      <xdr:nvCxnSpPr>
        <xdr:cNvPr id="5" name="Straight Arrow Connector 4"/>
        <xdr:cNvCxnSpPr/>
      </xdr:nvCxnSpPr>
      <xdr:spPr>
        <a:xfrm>
          <a:off x="4389120" y="2296160"/>
          <a:ext cx="1778000" cy="1524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152400</xdr:colOff>
      <xdr:row>23</xdr:row>
      <xdr:rowOff>142240</xdr:rowOff>
    </xdr:from>
    <xdr:to>
      <xdr:col>9</xdr:col>
      <xdr:colOff>568960</xdr:colOff>
      <xdr:row>25</xdr:row>
      <xdr:rowOff>162560</xdr:rowOff>
    </xdr:to>
    <xdr:cxnSp macro="">
      <xdr:nvCxnSpPr>
        <xdr:cNvPr id="6" name="Straight Arrow Connector 5"/>
        <xdr:cNvCxnSpPr/>
      </xdr:nvCxnSpPr>
      <xdr:spPr>
        <a:xfrm flipH="1">
          <a:off x="4815840" y="4419600"/>
          <a:ext cx="1341120" cy="36576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629920</xdr:colOff>
      <xdr:row>19</xdr:row>
      <xdr:rowOff>254000</xdr:rowOff>
    </xdr:from>
    <xdr:to>
      <xdr:col>18</xdr:col>
      <xdr:colOff>822960</xdr:colOff>
      <xdr:row>25</xdr:row>
      <xdr:rowOff>40640</xdr:rowOff>
    </xdr:to>
    <xdr:sp macro="" textlink="">
      <xdr:nvSpPr>
        <xdr:cNvPr id="9" name="TextBox 8"/>
        <xdr:cNvSpPr txBox="1"/>
      </xdr:nvSpPr>
      <xdr:spPr>
        <a:xfrm>
          <a:off x="6217920" y="3820160"/>
          <a:ext cx="2834640" cy="843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Note: 60mos = 5 yrs</a:t>
          </a:r>
        </a:p>
        <a:p>
          <a:pPr algn="ctr"/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This is longer than </a:t>
          </a:r>
          <a:r>
            <a:rPr lang="en-US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the</a:t>
          </a:r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 qualified felony sentence. The red warning will pop up.</a:t>
          </a:r>
        </a:p>
      </xdr:txBody>
    </xdr:sp>
    <xdr:clientData/>
  </xdr:twoCellAnchor>
  <xdr:twoCellAnchor>
    <xdr:from>
      <xdr:col>5</xdr:col>
      <xdr:colOff>731520</xdr:colOff>
      <xdr:row>25</xdr:row>
      <xdr:rowOff>81280</xdr:rowOff>
    </xdr:from>
    <xdr:to>
      <xdr:col>9</xdr:col>
      <xdr:colOff>711200</xdr:colOff>
      <xdr:row>46</xdr:row>
      <xdr:rowOff>152400</xdr:rowOff>
    </xdr:to>
    <xdr:cxnSp macro="">
      <xdr:nvCxnSpPr>
        <xdr:cNvPr id="13" name="Straight Arrow Connector 12"/>
        <xdr:cNvCxnSpPr/>
      </xdr:nvCxnSpPr>
      <xdr:spPr>
        <a:xfrm flipH="1">
          <a:off x="2692400" y="4704080"/>
          <a:ext cx="3606800" cy="371856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11</xdr:row>
          <xdr:rowOff>28575</xdr:rowOff>
        </xdr:from>
        <xdr:to>
          <xdr:col>5</xdr:col>
          <xdr:colOff>438150</xdr:colOff>
          <xdr:row>11</xdr:row>
          <xdr:rowOff>161925</xdr:rowOff>
        </xdr:to>
        <xdr:sp macro="" textlink="">
          <xdr:nvSpPr>
            <xdr:cNvPr id="12289" name="CheckBox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12</xdr:row>
          <xdr:rowOff>19050</xdr:rowOff>
        </xdr:from>
        <xdr:to>
          <xdr:col>5</xdr:col>
          <xdr:colOff>438150</xdr:colOff>
          <xdr:row>12</xdr:row>
          <xdr:rowOff>152400</xdr:rowOff>
        </xdr:to>
        <xdr:sp macro="" textlink="">
          <xdr:nvSpPr>
            <xdr:cNvPr id="12290" name="CheckBox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13</xdr:row>
          <xdr:rowOff>28575</xdr:rowOff>
        </xdr:from>
        <xdr:to>
          <xdr:col>5</xdr:col>
          <xdr:colOff>438150</xdr:colOff>
          <xdr:row>13</xdr:row>
          <xdr:rowOff>161925</xdr:rowOff>
        </xdr:to>
        <xdr:sp macro="" textlink="">
          <xdr:nvSpPr>
            <xdr:cNvPr id="12291" name="CheckBox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14</xdr:row>
          <xdr:rowOff>28575</xdr:rowOff>
        </xdr:from>
        <xdr:to>
          <xdr:col>5</xdr:col>
          <xdr:colOff>438150</xdr:colOff>
          <xdr:row>14</xdr:row>
          <xdr:rowOff>161925</xdr:rowOff>
        </xdr:to>
        <xdr:sp macro="" textlink="">
          <xdr:nvSpPr>
            <xdr:cNvPr id="12292" name="CheckBox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15</xdr:row>
          <xdr:rowOff>28575</xdr:rowOff>
        </xdr:from>
        <xdr:to>
          <xdr:col>5</xdr:col>
          <xdr:colOff>438150</xdr:colOff>
          <xdr:row>15</xdr:row>
          <xdr:rowOff>161925</xdr:rowOff>
        </xdr:to>
        <xdr:sp macro="" textlink="">
          <xdr:nvSpPr>
            <xdr:cNvPr id="12293" name="CheckBox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16</xdr:row>
          <xdr:rowOff>28575</xdr:rowOff>
        </xdr:from>
        <xdr:to>
          <xdr:col>5</xdr:col>
          <xdr:colOff>438150</xdr:colOff>
          <xdr:row>16</xdr:row>
          <xdr:rowOff>161925</xdr:rowOff>
        </xdr:to>
        <xdr:sp macro="" textlink="">
          <xdr:nvSpPr>
            <xdr:cNvPr id="12294" name="CheckBox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17</xdr:row>
          <xdr:rowOff>28575</xdr:rowOff>
        </xdr:from>
        <xdr:to>
          <xdr:col>5</xdr:col>
          <xdr:colOff>438150</xdr:colOff>
          <xdr:row>17</xdr:row>
          <xdr:rowOff>161925</xdr:rowOff>
        </xdr:to>
        <xdr:sp macro="" textlink="">
          <xdr:nvSpPr>
            <xdr:cNvPr id="12295" name="CheckBox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18</xdr:row>
          <xdr:rowOff>28575</xdr:rowOff>
        </xdr:from>
        <xdr:to>
          <xdr:col>5</xdr:col>
          <xdr:colOff>438150</xdr:colOff>
          <xdr:row>18</xdr:row>
          <xdr:rowOff>161925</xdr:rowOff>
        </xdr:to>
        <xdr:sp macro="" textlink="">
          <xdr:nvSpPr>
            <xdr:cNvPr id="12296" name="CheckBox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19</xdr:row>
          <xdr:rowOff>28575</xdr:rowOff>
        </xdr:from>
        <xdr:to>
          <xdr:col>5</xdr:col>
          <xdr:colOff>438150</xdr:colOff>
          <xdr:row>19</xdr:row>
          <xdr:rowOff>161925</xdr:rowOff>
        </xdr:to>
        <xdr:sp macro="" textlink="">
          <xdr:nvSpPr>
            <xdr:cNvPr id="12297" name="CheckBox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304800</xdr:colOff>
          <xdr:row>20</xdr:row>
          <xdr:rowOff>28575</xdr:rowOff>
        </xdr:from>
        <xdr:to>
          <xdr:col>5</xdr:col>
          <xdr:colOff>438150</xdr:colOff>
          <xdr:row>20</xdr:row>
          <xdr:rowOff>161925</xdr:rowOff>
        </xdr:to>
        <xdr:sp macro="" textlink="">
          <xdr:nvSpPr>
            <xdr:cNvPr id="12298" name="CheckBox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11</xdr:row>
          <xdr:rowOff>28575</xdr:rowOff>
        </xdr:from>
        <xdr:to>
          <xdr:col>12</xdr:col>
          <xdr:colOff>457200</xdr:colOff>
          <xdr:row>11</xdr:row>
          <xdr:rowOff>161925</xdr:rowOff>
        </xdr:to>
        <xdr:sp macro="" textlink="">
          <xdr:nvSpPr>
            <xdr:cNvPr id="12299" name="CheckBox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12</xdr:row>
          <xdr:rowOff>19050</xdr:rowOff>
        </xdr:from>
        <xdr:to>
          <xdr:col>12</xdr:col>
          <xdr:colOff>457200</xdr:colOff>
          <xdr:row>12</xdr:row>
          <xdr:rowOff>152400</xdr:rowOff>
        </xdr:to>
        <xdr:sp macro="" textlink="">
          <xdr:nvSpPr>
            <xdr:cNvPr id="12300" name="CheckBox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13</xdr:row>
          <xdr:rowOff>28575</xdr:rowOff>
        </xdr:from>
        <xdr:to>
          <xdr:col>12</xdr:col>
          <xdr:colOff>457200</xdr:colOff>
          <xdr:row>13</xdr:row>
          <xdr:rowOff>161925</xdr:rowOff>
        </xdr:to>
        <xdr:sp macro="" textlink="">
          <xdr:nvSpPr>
            <xdr:cNvPr id="12301" name="CheckBox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14</xdr:row>
          <xdr:rowOff>28575</xdr:rowOff>
        </xdr:from>
        <xdr:to>
          <xdr:col>12</xdr:col>
          <xdr:colOff>457200</xdr:colOff>
          <xdr:row>14</xdr:row>
          <xdr:rowOff>161925</xdr:rowOff>
        </xdr:to>
        <xdr:sp macro="" textlink="">
          <xdr:nvSpPr>
            <xdr:cNvPr id="12302" name="CheckBox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15</xdr:row>
          <xdr:rowOff>28575</xdr:rowOff>
        </xdr:from>
        <xdr:to>
          <xdr:col>12</xdr:col>
          <xdr:colOff>457200</xdr:colOff>
          <xdr:row>15</xdr:row>
          <xdr:rowOff>161925</xdr:rowOff>
        </xdr:to>
        <xdr:sp macro="" textlink="">
          <xdr:nvSpPr>
            <xdr:cNvPr id="12303" name="CheckBox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16</xdr:row>
          <xdr:rowOff>28575</xdr:rowOff>
        </xdr:from>
        <xdr:to>
          <xdr:col>12</xdr:col>
          <xdr:colOff>457200</xdr:colOff>
          <xdr:row>16</xdr:row>
          <xdr:rowOff>161925</xdr:rowOff>
        </xdr:to>
        <xdr:sp macro="" textlink="">
          <xdr:nvSpPr>
            <xdr:cNvPr id="12304" name="CheckBox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17</xdr:row>
          <xdr:rowOff>28575</xdr:rowOff>
        </xdr:from>
        <xdr:to>
          <xdr:col>12</xdr:col>
          <xdr:colOff>457200</xdr:colOff>
          <xdr:row>17</xdr:row>
          <xdr:rowOff>161925</xdr:rowOff>
        </xdr:to>
        <xdr:sp macro="" textlink="">
          <xdr:nvSpPr>
            <xdr:cNvPr id="12305" name="CheckBox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18</xdr:row>
          <xdr:rowOff>28575</xdr:rowOff>
        </xdr:from>
        <xdr:to>
          <xdr:col>12</xdr:col>
          <xdr:colOff>457200</xdr:colOff>
          <xdr:row>18</xdr:row>
          <xdr:rowOff>161925</xdr:rowOff>
        </xdr:to>
        <xdr:sp macro="" textlink="">
          <xdr:nvSpPr>
            <xdr:cNvPr id="12306" name="CheckBox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19</xdr:row>
          <xdr:rowOff>28575</xdr:rowOff>
        </xdr:from>
        <xdr:to>
          <xdr:col>12</xdr:col>
          <xdr:colOff>457200</xdr:colOff>
          <xdr:row>19</xdr:row>
          <xdr:rowOff>161925</xdr:rowOff>
        </xdr:to>
        <xdr:sp macro="" textlink="">
          <xdr:nvSpPr>
            <xdr:cNvPr id="12307" name="CheckBox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323850</xdr:colOff>
          <xdr:row>20</xdr:row>
          <xdr:rowOff>28575</xdr:rowOff>
        </xdr:from>
        <xdr:to>
          <xdr:col>12</xdr:col>
          <xdr:colOff>457200</xdr:colOff>
          <xdr:row>20</xdr:row>
          <xdr:rowOff>161925</xdr:rowOff>
        </xdr:to>
        <xdr:sp macro="" textlink="">
          <xdr:nvSpPr>
            <xdr:cNvPr id="12308" name="CheckBox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66675</xdr:colOff>
          <xdr:row>8</xdr:row>
          <xdr:rowOff>142875</xdr:rowOff>
        </xdr:from>
        <xdr:to>
          <xdr:col>36</xdr:col>
          <xdr:colOff>857250</xdr:colOff>
          <xdr:row>10</xdr:row>
          <xdr:rowOff>180975</xdr:rowOff>
        </xdr:to>
        <xdr:sp macro="" textlink="">
          <xdr:nvSpPr>
            <xdr:cNvPr id="12309" name="Button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Click to </a:t>
              </a:r>
            </a:p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Clear Cells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3" Type="http://schemas.openxmlformats.org/officeDocument/2006/relationships/vmlDrawing" Target="../drawings/vmlDrawing2.vml"/><Relationship Id="rId21" Type="http://schemas.openxmlformats.org/officeDocument/2006/relationships/control" Target="../activeX/activeX17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trlProp" Target="../ctrlProps/ctrlProp2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3.xml"/><Relationship Id="rId13" Type="http://schemas.openxmlformats.org/officeDocument/2006/relationships/control" Target="../activeX/activeX28.xml"/><Relationship Id="rId18" Type="http://schemas.openxmlformats.org/officeDocument/2006/relationships/control" Target="../activeX/activeX33.xml"/><Relationship Id="rId26" Type="http://schemas.openxmlformats.org/officeDocument/2006/relationships/ctrlProp" Target="../ctrlProps/ctrlProp5.xml"/><Relationship Id="rId3" Type="http://schemas.openxmlformats.org/officeDocument/2006/relationships/vmlDrawing" Target="../drawings/vmlDrawing5.vml"/><Relationship Id="rId21" Type="http://schemas.openxmlformats.org/officeDocument/2006/relationships/control" Target="../activeX/activeX36.xml"/><Relationship Id="rId7" Type="http://schemas.openxmlformats.org/officeDocument/2006/relationships/image" Target="../media/image2.emf"/><Relationship Id="rId12" Type="http://schemas.openxmlformats.org/officeDocument/2006/relationships/control" Target="../activeX/activeX27.xml"/><Relationship Id="rId17" Type="http://schemas.openxmlformats.org/officeDocument/2006/relationships/control" Target="../activeX/activeX32.xml"/><Relationship Id="rId25" Type="http://schemas.openxmlformats.org/officeDocument/2006/relationships/control" Target="../activeX/activeX40.xml"/><Relationship Id="rId2" Type="http://schemas.openxmlformats.org/officeDocument/2006/relationships/drawing" Target="../drawings/drawing5.xml"/><Relationship Id="rId16" Type="http://schemas.openxmlformats.org/officeDocument/2006/relationships/control" Target="../activeX/activeX31.xml"/><Relationship Id="rId20" Type="http://schemas.openxmlformats.org/officeDocument/2006/relationships/control" Target="../activeX/activeX3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control" Target="../activeX/activeX26.xml"/><Relationship Id="rId24" Type="http://schemas.openxmlformats.org/officeDocument/2006/relationships/control" Target="../activeX/activeX39.xml"/><Relationship Id="rId5" Type="http://schemas.openxmlformats.org/officeDocument/2006/relationships/image" Target="../media/image1.emf"/><Relationship Id="rId15" Type="http://schemas.openxmlformats.org/officeDocument/2006/relationships/control" Target="../activeX/activeX30.xml"/><Relationship Id="rId23" Type="http://schemas.openxmlformats.org/officeDocument/2006/relationships/control" Target="../activeX/activeX38.xml"/><Relationship Id="rId10" Type="http://schemas.openxmlformats.org/officeDocument/2006/relationships/control" Target="../activeX/activeX25.xml"/><Relationship Id="rId19" Type="http://schemas.openxmlformats.org/officeDocument/2006/relationships/control" Target="../activeX/activeX34.xml"/><Relationship Id="rId4" Type="http://schemas.openxmlformats.org/officeDocument/2006/relationships/control" Target="../activeX/activeX21.xml"/><Relationship Id="rId9" Type="http://schemas.openxmlformats.org/officeDocument/2006/relationships/control" Target="../activeX/activeX24.xml"/><Relationship Id="rId14" Type="http://schemas.openxmlformats.org/officeDocument/2006/relationships/control" Target="../activeX/activeX29.xml"/><Relationship Id="rId22" Type="http://schemas.openxmlformats.org/officeDocument/2006/relationships/control" Target="../activeX/activeX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50"/>
  <sheetViews>
    <sheetView showGridLines="0" showRowColHeaders="0" tabSelected="1" showRuler="0" zoomScale="96" zoomScaleNormal="96" zoomScaleSheetLayoutView="99" zoomScalePageLayoutView="131" workbookViewId="0">
      <selection activeCell="G12" sqref="G12"/>
    </sheetView>
  </sheetViews>
  <sheetFormatPr defaultColWidth="12.42578125" defaultRowHeight="15" x14ac:dyDescent="0.25"/>
  <cols>
    <col min="1" max="1" width="5.42578125" style="1" customWidth="1"/>
    <col min="2" max="2" width="3.28515625" style="1" customWidth="1"/>
    <col min="3" max="3" width="3.85546875" style="4" customWidth="1"/>
    <col min="4" max="4" width="4.85546875" style="1" customWidth="1"/>
    <col min="5" max="5" width="11" style="1" customWidth="1"/>
    <col min="6" max="6" width="12.28515625" style="1" customWidth="1"/>
    <col min="7" max="7" width="13.7109375" style="1" customWidth="1"/>
    <col min="8" max="9" width="13.42578125" style="1" customWidth="1"/>
    <col min="10" max="10" width="9.5703125" style="1" bestFit="1" customWidth="1"/>
    <col min="11" max="12" width="9.5703125" style="73" hidden="1" customWidth="1"/>
    <col min="13" max="13" width="9.5703125" style="1" hidden="1" customWidth="1"/>
    <col min="14" max="15" width="2.140625" style="73" hidden="1" customWidth="1"/>
    <col min="16" max="16" width="55" style="1" hidden="1" customWidth="1"/>
    <col min="17" max="17" width="63" style="1" hidden="1" customWidth="1"/>
    <col min="18" max="19" width="6.7109375" style="1" hidden="1" customWidth="1"/>
    <col min="20" max="20" width="2.140625" style="1" hidden="1" customWidth="1"/>
    <col min="21" max="22" width="12.42578125" style="1" customWidth="1"/>
    <col min="23" max="16384" width="12.42578125" style="1"/>
  </cols>
  <sheetData>
    <row r="1" spans="1:20" x14ac:dyDescent="0.25">
      <c r="A1" s="48"/>
      <c r="B1" s="48"/>
      <c r="C1" s="47"/>
      <c r="D1" s="48"/>
      <c r="E1" s="48"/>
      <c r="F1" s="48"/>
      <c r="G1" s="48"/>
      <c r="H1" s="48"/>
      <c r="I1" s="48"/>
      <c r="J1" s="48"/>
      <c r="M1" s="48"/>
      <c r="P1" s="48"/>
      <c r="Q1" s="48"/>
      <c r="R1" s="48"/>
      <c r="S1" s="48"/>
      <c r="T1" s="48"/>
    </row>
    <row r="2" spans="1:20" x14ac:dyDescent="0.25">
      <c r="A2" s="48"/>
      <c r="B2" s="48"/>
      <c r="C2" s="90" t="s">
        <v>33</v>
      </c>
      <c r="D2" s="90"/>
      <c r="E2" s="90"/>
      <c r="F2" s="90"/>
      <c r="G2" s="90"/>
      <c r="H2" s="90"/>
      <c r="I2" s="90"/>
      <c r="J2" s="90"/>
      <c r="K2" s="72"/>
      <c r="L2" s="72"/>
      <c r="M2" s="48"/>
      <c r="P2" s="48"/>
      <c r="Q2" s="48"/>
      <c r="R2" s="48"/>
      <c r="S2" s="48"/>
      <c r="T2" s="48"/>
    </row>
    <row r="3" spans="1:20" s="24" customFormat="1" x14ac:dyDescent="0.25">
      <c r="A3" s="48"/>
      <c r="B3" s="48"/>
      <c r="C3" s="46"/>
      <c r="D3" s="46"/>
      <c r="E3" s="46"/>
      <c r="F3" s="46"/>
      <c r="G3" s="46"/>
      <c r="H3" s="46"/>
      <c r="I3" s="46"/>
      <c r="J3" s="46"/>
      <c r="K3" s="72"/>
      <c r="L3" s="72"/>
      <c r="M3" s="48"/>
      <c r="N3" s="73"/>
      <c r="O3" s="73"/>
      <c r="P3" s="48"/>
      <c r="Q3" s="48"/>
      <c r="R3" s="48"/>
      <c r="S3" s="48"/>
      <c r="T3" s="48"/>
    </row>
    <row r="4" spans="1:20" x14ac:dyDescent="0.25">
      <c r="A4" s="48"/>
      <c r="B4" s="48"/>
      <c r="C4" s="102" t="s">
        <v>52</v>
      </c>
      <c r="D4" s="102"/>
      <c r="E4" s="102"/>
      <c r="F4" s="102"/>
      <c r="G4" s="102"/>
      <c r="H4" s="102"/>
      <c r="I4" s="102"/>
      <c r="J4" s="102"/>
      <c r="K4" s="83"/>
      <c r="L4" s="83"/>
      <c r="M4" s="48"/>
      <c r="P4" s="48" t="s">
        <v>18</v>
      </c>
      <c r="Q4" s="48"/>
      <c r="R4" s="48"/>
      <c r="S4" s="48"/>
      <c r="T4" s="48"/>
    </row>
    <row r="5" spans="1:20" ht="14.45" customHeight="1" x14ac:dyDescent="0.25">
      <c r="A5" s="48"/>
      <c r="B5" s="48"/>
      <c r="C5" s="93" t="s">
        <v>15</v>
      </c>
      <c r="D5" s="93"/>
      <c r="E5" s="94" t="s">
        <v>16</v>
      </c>
      <c r="F5" s="95" t="s">
        <v>17</v>
      </c>
      <c r="G5" s="95"/>
      <c r="H5" s="95"/>
      <c r="I5" s="95"/>
      <c r="J5" s="95"/>
      <c r="K5" s="84"/>
      <c r="L5" s="84"/>
      <c r="M5" s="48"/>
      <c r="P5" s="48" t="s">
        <v>19</v>
      </c>
      <c r="Q5" s="48"/>
      <c r="R5" s="48"/>
      <c r="S5" s="48"/>
      <c r="T5" s="48"/>
    </row>
    <row r="6" spans="1:20" x14ac:dyDescent="0.25">
      <c r="A6" s="48"/>
      <c r="B6" s="48"/>
      <c r="C6" s="93"/>
      <c r="D6" s="93"/>
      <c r="E6" s="94"/>
      <c r="F6" s="95"/>
      <c r="G6" s="95"/>
      <c r="H6" s="95"/>
      <c r="I6" s="95"/>
      <c r="J6" s="95"/>
      <c r="K6" s="84"/>
      <c r="L6" s="84"/>
      <c r="M6" s="48"/>
      <c r="P6" s="48"/>
      <c r="Q6" s="48"/>
      <c r="R6" s="48"/>
      <c r="S6" s="48"/>
      <c r="T6" s="48"/>
    </row>
    <row r="7" spans="1:20" ht="21" customHeight="1" x14ac:dyDescent="0.25">
      <c r="A7" s="48"/>
      <c r="B7" s="48"/>
      <c r="C7" s="96" t="s">
        <v>10</v>
      </c>
      <c r="D7" s="96"/>
      <c r="E7" s="97" t="s">
        <v>43</v>
      </c>
      <c r="F7" s="95" t="s">
        <v>29</v>
      </c>
      <c r="G7" s="95" t="s">
        <v>30</v>
      </c>
      <c r="H7" s="95" t="s">
        <v>0</v>
      </c>
      <c r="I7" s="95" t="s">
        <v>1</v>
      </c>
      <c r="J7" s="95" t="s">
        <v>2</v>
      </c>
      <c r="K7" s="84"/>
      <c r="L7" s="84"/>
      <c r="M7" s="5"/>
      <c r="N7" s="5"/>
      <c r="O7" s="5"/>
      <c r="P7" s="48"/>
      <c r="Q7" s="48"/>
      <c r="R7" s="48"/>
      <c r="S7" s="48"/>
      <c r="T7" s="48"/>
    </row>
    <row r="8" spans="1:20" ht="21" customHeight="1" x14ac:dyDescent="0.25">
      <c r="A8" s="48"/>
      <c r="B8" s="48"/>
      <c r="C8" s="96"/>
      <c r="D8" s="96"/>
      <c r="E8" s="98"/>
      <c r="F8" s="99"/>
      <c r="G8" s="99"/>
      <c r="H8" s="99"/>
      <c r="I8" s="99"/>
      <c r="J8" s="99"/>
      <c r="K8" s="84"/>
      <c r="L8" s="84"/>
      <c r="M8" s="5"/>
      <c r="N8" s="5"/>
      <c r="O8" s="5"/>
      <c r="P8" s="48"/>
      <c r="Q8" s="48"/>
      <c r="R8" s="48"/>
      <c r="S8" s="48"/>
      <c r="T8" s="48"/>
    </row>
    <row r="9" spans="1:20" ht="21" customHeight="1" x14ac:dyDescent="0.25">
      <c r="A9" s="48"/>
      <c r="B9" s="48"/>
      <c r="C9" s="96"/>
      <c r="D9" s="96"/>
      <c r="E9" s="42" t="s">
        <v>5</v>
      </c>
      <c r="F9" s="6" t="s">
        <v>5</v>
      </c>
      <c r="G9" s="6" t="s">
        <v>5</v>
      </c>
      <c r="H9" s="6" t="s">
        <v>11</v>
      </c>
      <c r="I9" s="6" t="s">
        <v>11</v>
      </c>
      <c r="J9" s="6" t="s">
        <v>11</v>
      </c>
      <c r="K9" s="84"/>
      <c r="L9" s="84"/>
      <c r="M9" s="5"/>
      <c r="N9" s="5"/>
      <c r="O9" s="5"/>
      <c r="P9" s="82"/>
      <c r="Q9" s="48"/>
      <c r="R9" s="48"/>
      <c r="S9" s="48"/>
      <c r="T9" s="48"/>
    </row>
    <row r="10" spans="1:20" x14ac:dyDescent="0.25">
      <c r="A10" s="48"/>
      <c r="B10" s="48"/>
      <c r="C10" s="7" t="s">
        <v>6</v>
      </c>
      <c r="D10" s="40"/>
      <c r="E10" s="40"/>
      <c r="F10" s="40"/>
      <c r="G10" s="40"/>
      <c r="H10" s="40"/>
      <c r="I10" s="40"/>
      <c r="J10" s="40"/>
      <c r="K10" s="73">
        <f>IFERROR(F10*1,0)</f>
        <v>0</v>
      </c>
      <c r="L10" s="73">
        <f>IFERROR(G10*1,0)</f>
        <v>0</v>
      </c>
      <c r="M10" s="73">
        <f>IFERROR((H10/12)*1,0)</f>
        <v>0</v>
      </c>
      <c r="N10" s="73">
        <f>IFERROR((I10/12)*1,0)</f>
        <v>0</v>
      </c>
      <c r="O10" s="73">
        <f>IFERROR((J10/12)*1,0)</f>
        <v>0</v>
      </c>
      <c r="P10" s="73">
        <f>SUM(K10:O10)</f>
        <v>0</v>
      </c>
      <c r="Q10" s="48" t="str">
        <f t="shared" ref="Q10" si="0">CONCATENATE(C10," ",D10)</f>
        <v xml:space="preserve">Ct. </v>
      </c>
      <c r="R10" s="48"/>
      <c r="S10" s="48"/>
      <c r="T10" s="48"/>
    </row>
    <row r="11" spans="1:20" x14ac:dyDescent="0.25">
      <c r="A11" s="48"/>
      <c r="B11" s="48"/>
      <c r="C11" s="12" t="s">
        <v>6</v>
      </c>
      <c r="D11" s="41"/>
      <c r="E11" s="41"/>
      <c r="F11" s="41"/>
      <c r="G11" s="41"/>
      <c r="H11" s="41"/>
      <c r="I11" s="41"/>
      <c r="J11" s="41"/>
      <c r="K11" s="73">
        <f t="shared" ref="K11:K18" si="1">IFERROR(F11*1,0)</f>
        <v>0</v>
      </c>
      <c r="L11" s="73">
        <f>IFERROR(G11*1,0)</f>
        <v>0</v>
      </c>
      <c r="M11" s="73">
        <f t="shared" ref="M11:M19" si="2">IFERROR((H11/12)*1,0)</f>
        <v>0</v>
      </c>
      <c r="N11" s="73">
        <f t="shared" ref="N11:N19" si="3">IFERROR((I11/12)*1,0)</f>
        <v>0</v>
      </c>
      <c r="O11" s="73">
        <f t="shared" ref="O11:O19" si="4">IFERROR((J11/12)*1,0)</f>
        <v>0</v>
      </c>
      <c r="P11" s="73">
        <f t="shared" ref="P11:P19" si="5">SUM(K11:O11)</f>
        <v>0</v>
      </c>
      <c r="Q11" s="65" t="str">
        <f t="shared" ref="Q11:Q19" si="6">CONCATENATE(C11," ",D11)</f>
        <v xml:space="preserve">Ct. </v>
      </c>
      <c r="R11" s="48"/>
      <c r="S11" s="48"/>
      <c r="T11" s="48"/>
    </row>
    <row r="12" spans="1:20" x14ac:dyDescent="0.25">
      <c r="A12" s="48"/>
      <c r="B12" s="48"/>
      <c r="C12" s="7" t="s">
        <v>6</v>
      </c>
      <c r="D12" s="40"/>
      <c r="E12" s="40"/>
      <c r="F12" s="40"/>
      <c r="G12" s="40"/>
      <c r="H12" s="40"/>
      <c r="I12" s="40"/>
      <c r="J12" s="40"/>
      <c r="K12" s="73">
        <f t="shared" si="1"/>
        <v>0</v>
      </c>
      <c r="L12" s="73">
        <f t="shared" ref="L12:L19" si="7">IFERROR(G12*1,0)</f>
        <v>0</v>
      </c>
      <c r="M12" s="73">
        <f t="shared" si="2"/>
        <v>0</v>
      </c>
      <c r="N12" s="73">
        <f t="shared" si="3"/>
        <v>0</v>
      </c>
      <c r="O12" s="73">
        <f t="shared" si="4"/>
        <v>0</v>
      </c>
      <c r="P12" s="73">
        <f t="shared" si="5"/>
        <v>0</v>
      </c>
      <c r="Q12" s="65" t="str">
        <f t="shared" si="6"/>
        <v xml:space="preserve">Ct. </v>
      </c>
      <c r="R12" s="48"/>
      <c r="S12" s="48"/>
      <c r="T12" s="48"/>
    </row>
    <row r="13" spans="1:20" x14ac:dyDescent="0.25">
      <c r="A13" s="48"/>
      <c r="B13" s="48"/>
      <c r="C13" s="12" t="s">
        <v>6</v>
      </c>
      <c r="D13" s="41"/>
      <c r="E13" s="41"/>
      <c r="F13" s="41"/>
      <c r="G13" s="41"/>
      <c r="H13" s="41"/>
      <c r="I13" s="41"/>
      <c r="J13" s="41"/>
      <c r="K13" s="73">
        <f t="shared" si="1"/>
        <v>0</v>
      </c>
      <c r="L13" s="73">
        <f t="shared" si="7"/>
        <v>0</v>
      </c>
      <c r="M13" s="73">
        <f t="shared" si="2"/>
        <v>0</v>
      </c>
      <c r="N13" s="73">
        <f t="shared" si="3"/>
        <v>0</v>
      </c>
      <c r="O13" s="73">
        <f t="shared" si="4"/>
        <v>0</v>
      </c>
      <c r="P13" s="73">
        <f t="shared" si="5"/>
        <v>0</v>
      </c>
      <c r="Q13" s="65" t="str">
        <f t="shared" si="6"/>
        <v xml:space="preserve">Ct. </v>
      </c>
      <c r="R13" s="48"/>
      <c r="S13" s="48"/>
      <c r="T13" s="48"/>
    </row>
    <row r="14" spans="1:20" x14ac:dyDescent="0.25">
      <c r="A14" s="48"/>
      <c r="B14" s="48"/>
      <c r="C14" s="7" t="s">
        <v>6</v>
      </c>
      <c r="D14" s="40"/>
      <c r="E14" s="40"/>
      <c r="F14" s="40"/>
      <c r="G14" s="40"/>
      <c r="H14" s="40"/>
      <c r="I14" s="40"/>
      <c r="J14" s="40"/>
      <c r="K14" s="73">
        <f t="shared" si="1"/>
        <v>0</v>
      </c>
      <c r="L14" s="73">
        <f t="shared" si="7"/>
        <v>0</v>
      </c>
      <c r="M14" s="73">
        <f t="shared" si="2"/>
        <v>0</v>
      </c>
      <c r="N14" s="73">
        <f t="shared" si="3"/>
        <v>0</v>
      </c>
      <c r="O14" s="73">
        <f t="shared" si="4"/>
        <v>0</v>
      </c>
      <c r="P14" s="73">
        <f t="shared" si="5"/>
        <v>0</v>
      </c>
      <c r="Q14" s="65" t="str">
        <f t="shared" si="6"/>
        <v xml:space="preserve">Ct. </v>
      </c>
      <c r="R14" s="48"/>
      <c r="S14" s="48"/>
      <c r="T14" s="48"/>
    </row>
    <row r="15" spans="1:20" x14ac:dyDescent="0.25">
      <c r="A15" s="48"/>
      <c r="B15" s="48"/>
      <c r="C15" s="12" t="s">
        <v>6</v>
      </c>
      <c r="D15" s="41"/>
      <c r="E15" s="41"/>
      <c r="F15" s="41"/>
      <c r="G15" s="41"/>
      <c r="H15" s="41"/>
      <c r="I15" s="41"/>
      <c r="J15" s="41"/>
      <c r="K15" s="73">
        <f t="shared" si="1"/>
        <v>0</v>
      </c>
      <c r="L15" s="73">
        <f t="shared" si="7"/>
        <v>0</v>
      </c>
      <c r="M15" s="73">
        <f t="shared" si="2"/>
        <v>0</v>
      </c>
      <c r="N15" s="73">
        <f t="shared" si="3"/>
        <v>0</v>
      </c>
      <c r="O15" s="73">
        <f t="shared" si="4"/>
        <v>0</v>
      </c>
      <c r="P15" s="73">
        <f t="shared" si="5"/>
        <v>0</v>
      </c>
      <c r="Q15" s="65" t="str">
        <f t="shared" si="6"/>
        <v xml:space="preserve">Ct. </v>
      </c>
      <c r="R15" s="48"/>
      <c r="S15" s="48"/>
      <c r="T15" s="48"/>
    </row>
    <row r="16" spans="1:20" x14ac:dyDescent="0.25">
      <c r="A16" s="48"/>
      <c r="B16" s="48"/>
      <c r="C16" s="7" t="s">
        <v>6</v>
      </c>
      <c r="D16" s="40"/>
      <c r="E16" s="40"/>
      <c r="F16" s="40"/>
      <c r="G16" s="40"/>
      <c r="H16" s="40"/>
      <c r="I16" s="40"/>
      <c r="J16" s="40"/>
      <c r="K16" s="73">
        <f t="shared" si="1"/>
        <v>0</v>
      </c>
      <c r="L16" s="73">
        <f t="shared" si="7"/>
        <v>0</v>
      </c>
      <c r="M16" s="73">
        <f t="shared" si="2"/>
        <v>0</v>
      </c>
      <c r="N16" s="73">
        <f t="shared" si="3"/>
        <v>0</v>
      </c>
      <c r="O16" s="73">
        <f t="shared" si="4"/>
        <v>0</v>
      </c>
      <c r="P16" s="73">
        <f t="shared" si="5"/>
        <v>0</v>
      </c>
      <c r="Q16" s="65" t="str">
        <f t="shared" si="6"/>
        <v xml:space="preserve">Ct. </v>
      </c>
      <c r="R16" s="48"/>
      <c r="S16" s="48"/>
      <c r="T16" s="48"/>
    </row>
    <row r="17" spans="1:22" x14ac:dyDescent="0.25">
      <c r="A17" s="48"/>
      <c r="B17" s="48"/>
      <c r="C17" s="12" t="s">
        <v>6</v>
      </c>
      <c r="D17" s="41"/>
      <c r="E17" s="41"/>
      <c r="F17" s="41"/>
      <c r="G17" s="41"/>
      <c r="H17" s="41"/>
      <c r="I17" s="41"/>
      <c r="J17" s="41"/>
      <c r="K17" s="73">
        <f t="shared" si="1"/>
        <v>0</v>
      </c>
      <c r="L17" s="73">
        <f t="shared" si="7"/>
        <v>0</v>
      </c>
      <c r="M17" s="73">
        <f t="shared" si="2"/>
        <v>0</v>
      </c>
      <c r="N17" s="73">
        <f t="shared" si="3"/>
        <v>0</v>
      </c>
      <c r="O17" s="73">
        <f t="shared" si="4"/>
        <v>0</v>
      </c>
      <c r="P17" s="73">
        <f t="shared" si="5"/>
        <v>0</v>
      </c>
      <c r="Q17" s="65" t="str">
        <f t="shared" si="6"/>
        <v xml:space="preserve">Ct. </v>
      </c>
      <c r="R17" s="48"/>
      <c r="S17" s="48"/>
      <c r="T17" s="48"/>
    </row>
    <row r="18" spans="1:22" x14ac:dyDescent="0.25">
      <c r="A18" s="48"/>
      <c r="B18" s="48"/>
      <c r="C18" s="7" t="s">
        <v>6</v>
      </c>
      <c r="D18" s="40"/>
      <c r="E18" s="40"/>
      <c r="F18" s="40"/>
      <c r="G18" s="40"/>
      <c r="H18" s="40"/>
      <c r="I18" s="40"/>
      <c r="J18" s="40"/>
      <c r="K18" s="73">
        <f t="shared" si="1"/>
        <v>0</v>
      </c>
      <c r="L18" s="73">
        <f t="shared" si="7"/>
        <v>0</v>
      </c>
      <c r="M18" s="73">
        <f t="shared" si="2"/>
        <v>0</v>
      </c>
      <c r="N18" s="73">
        <f t="shared" si="3"/>
        <v>0</v>
      </c>
      <c r="O18" s="73">
        <f t="shared" si="4"/>
        <v>0</v>
      </c>
      <c r="P18" s="73">
        <f t="shared" si="5"/>
        <v>0</v>
      </c>
      <c r="Q18" s="65" t="str">
        <f t="shared" si="6"/>
        <v xml:space="preserve">Ct. </v>
      </c>
      <c r="R18" s="48"/>
      <c r="S18" s="48"/>
      <c r="T18" s="48"/>
    </row>
    <row r="19" spans="1:22" x14ac:dyDescent="0.25">
      <c r="A19" s="48"/>
      <c r="B19" s="48"/>
      <c r="C19" s="12" t="s">
        <v>6</v>
      </c>
      <c r="D19" s="41"/>
      <c r="E19" s="41"/>
      <c r="F19" s="41"/>
      <c r="G19" s="41"/>
      <c r="H19" s="41"/>
      <c r="I19" s="41"/>
      <c r="J19" s="41"/>
      <c r="K19" s="73">
        <f>IFERROR(F19*1,0)</f>
        <v>0</v>
      </c>
      <c r="L19" s="73">
        <f t="shared" si="7"/>
        <v>0</v>
      </c>
      <c r="M19" s="73">
        <f t="shared" si="2"/>
        <v>0</v>
      </c>
      <c r="N19" s="73">
        <f t="shared" si="3"/>
        <v>0</v>
      </c>
      <c r="O19" s="73">
        <f t="shared" si="4"/>
        <v>0</v>
      </c>
      <c r="P19" s="73">
        <f t="shared" si="5"/>
        <v>0</v>
      </c>
      <c r="Q19" s="65" t="str">
        <f t="shared" si="6"/>
        <v xml:space="preserve">Ct. </v>
      </c>
      <c r="R19" s="48"/>
      <c r="S19" s="48"/>
      <c r="T19" s="48"/>
    </row>
    <row r="20" spans="1:22" ht="28.15" customHeight="1" x14ac:dyDescent="0.25">
      <c r="A20" s="48"/>
      <c r="B20" s="48"/>
      <c r="C20" s="103" t="s">
        <v>75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48"/>
    </row>
    <row r="21" spans="1:22" ht="6" customHeight="1" x14ac:dyDescent="0.25">
      <c r="A21" s="48"/>
      <c r="B21" s="48"/>
      <c r="C21" s="48"/>
      <c r="D21" s="48"/>
      <c r="E21" s="48"/>
      <c r="F21" s="48"/>
      <c r="G21" s="48"/>
      <c r="H21" s="48"/>
      <c r="I21" s="48"/>
      <c r="J21" s="48"/>
      <c r="M21" s="48"/>
      <c r="P21" s="48"/>
      <c r="Q21" s="48"/>
      <c r="R21" s="48"/>
      <c r="S21" s="48"/>
      <c r="T21" s="48"/>
    </row>
    <row r="22" spans="1:22" ht="7.9" customHeight="1" x14ac:dyDescent="0.25">
      <c r="A22" s="48"/>
      <c r="B22" s="48"/>
      <c r="C22" s="13"/>
      <c r="D22" s="48"/>
      <c r="E22" s="48"/>
      <c r="F22" s="48"/>
      <c r="G22" s="48"/>
      <c r="H22" s="48"/>
      <c r="I22" s="48"/>
      <c r="J22" s="48"/>
      <c r="M22" s="48"/>
      <c r="P22" s="48"/>
      <c r="Q22" s="48"/>
      <c r="R22" s="48"/>
      <c r="S22" s="48"/>
      <c r="T22" s="48"/>
    </row>
    <row r="23" spans="1:22" x14ac:dyDescent="0.25">
      <c r="A23" s="48"/>
      <c r="B23" s="48"/>
      <c r="C23" s="47"/>
      <c r="D23" s="48"/>
      <c r="E23" s="48"/>
      <c r="F23" s="100" t="s">
        <v>26</v>
      </c>
      <c r="G23" s="100"/>
      <c r="H23" s="14" t="s">
        <v>21</v>
      </c>
      <c r="I23" s="48"/>
      <c r="J23" s="48"/>
      <c r="M23" s="48"/>
      <c r="P23" s="48"/>
      <c r="Q23" s="48"/>
      <c r="R23" s="48"/>
      <c r="S23" s="48"/>
      <c r="T23" s="48"/>
    </row>
    <row r="24" spans="1:22" x14ac:dyDescent="0.25">
      <c r="A24" s="48"/>
      <c r="B24" s="48"/>
      <c r="C24" s="47"/>
      <c r="D24" s="48"/>
      <c r="E24" s="48"/>
      <c r="F24" s="8" t="s">
        <v>7</v>
      </c>
      <c r="G24" s="48">
        <f>MAX(P10:P19)</f>
        <v>0</v>
      </c>
      <c r="H24" s="9" t="str">
        <f>CONCATENATE("(",Q24,")")</f>
        <v>(Ct. )</v>
      </c>
      <c r="I24" s="48"/>
      <c r="J24" s="48"/>
      <c r="M24" s="48"/>
      <c r="P24" s="48" t="s">
        <v>12</v>
      </c>
      <c r="Q24" s="48" t="str">
        <f>VLOOKUP(G24,P10:Q19,2,FALSE)</f>
        <v xml:space="preserve">Ct. </v>
      </c>
      <c r="R24" s="48"/>
      <c r="S24" s="48"/>
      <c r="T24" s="48"/>
    </row>
    <row r="25" spans="1:22" x14ac:dyDescent="0.25">
      <c r="A25" s="48"/>
      <c r="B25" s="48"/>
      <c r="C25" s="47"/>
      <c r="D25" s="48"/>
      <c r="E25" s="48"/>
      <c r="F25" s="8" t="s">
        <v>8</v>
      </c>
      <c r="G25" s="48">
        <f>IF(MAX(M10:M19)&gt;P26,P27,0.5*(IF(SUM(F10:F19)&gt;0,MAX(F10:F19),MAX(G10:G19))))</f>
        <v>0</v>
      </c>
      <c r="H25" s="9" t="str">
        <f>CONCATENATE("(",Q25,")")</f>
        <v>(Ct. )</v>
      </c>
      <c r="I25" s="8"/>
      <c r="J25" s="48"/>
      <c r="M25" s="48">
        <f>G25*2</f>
        <v>0</v>
      </c>
      <c r="P25" s="48" t="s">
        <v>12</v>
      </c>
      <c r="Q25" s="48" t="str">
        <f>IF(MAX(M10:M19)&gt;P26," ",VLOOKUP(M25,P10:Q19,2,FALSE))</f>
        <v xml:space="preserve">Ct. </v>
      </c>
      <c r="R25" s="48"/>
      <c r="S25" s="48"/>
      <c r="T25" s="48"/>
      <c r="V25" s="43"/>
    </row>
    <row r="26" spans="1:22" x14ac:dyDescent="0.25">
      <c r="A26" s="48"/>
      <c r="B26" s="48"/>
      <c r="C26" s="47"/>
      <c r="D26" s="48"/>
      <c r="E26" s="48"/>
      <c r="F26" s="8" t="s">
        <v>9</v>
      </c>
      <c r="G26" s="48">
        <f>IF(MAX(M10:M19)&gt;P26,P27,G24+G25)</f>
        <v>0</v>
      </c>
      <c r="H26" s="48"/>
      <c r="I26" s="48"/>
      <c r="J26" s="48"/>
      <c r="M26" s="48"/>
      <c r="P26" s="48">
        <f>IF(SUM(F10:F19)&gt;0,MAX(F10:F19),MAX(G10:G19))</f>
        <v>0</v>
      </c>
      <c r="Q26" s="48" t="s">
        <v>54</v>
      </c>
      <c r="R26" s="48"/>
      <c r="S26" s="48"/>
      <c r="T26" s="48"/>
    </row>
    <row r="27" spans="1:22" ht="9.6" customHeight="1" x14ac:dyDescent="0.25">
      <c r="A27" s="48"/>
      <c r="B27" s="48"/>
      <c r="C27" s="47"/>
      <c r="D27" s="48"/>
      <c r="E27" s="48"/>
      <c r="F27" s="45" t="str">
        <f>IF(G26=P27,Q26,"")</f>
        <v/>
      </c>
      <c r="G27" s="49"/>
      <c r="H27" s="48"/>
      <c r="I27" s="48"/>
      <c r="J27" s="48"/>
      <c r="M27" s="48"/>
      <c r="P27" s="48" t="s">
        <v>53</v>
      </c>
      <c r="Q27" s="48"/>
      <c r="R27" s="48"/>
      <c r="S27" s="48"/>
      <c r="T27" s="48"/>
    </row>
    <row r="28" spans="1:22" x14ac:dyDescent="0.25">
      <c r="A28" s="48"/>
      <c r="B28" s="48"/>
      <c r="C28" s="47"/>
      <c r="D28" s="48"/>
      <c r="E28" s="48"/>
      <c r="F28" s="48"/>
      <c r="G28" s="48"/>
      <c r="H28" s="48"/>
      <c r="I28" s="48"/>
      <c r="J28" s="48"/>
      <c r="M28" s="48"/>
      <c r="P28" s="48"/>
      <c r="Q28" s="48"/>
      <c r="R28" s="48"/>
      <c r="S28" s="48"/>
      <c r="T28" s="48"/>
    </row>
    <row r="29" spans="1:22" ht="14.45" customHeight="1" x14ac:dyDescent="0.25">
      <c r="A29" s="48"/>
      <c r="B29" s="48"/>
      <c r="C29" s="101" t="s">
        <v>20</v>
      </c>
      <c r="D29" s="101"/>
      <c r="E29" s="101"/>
      <c r="F29" s="101"/>
      <c r="G29" s="101"/>
      <c r="H29" s="101"/>
      <c r="I29" s="101"/>
      <c r="J29" s="101"/>
      <c r="K29" s="71"/>
      <c r="L29" s="71"/>
      <c r="M29" s="10"/>
      <c r="N29" s="10"/>
      <c r="O29" s="10"/>
      <c r="P29" s="48"/>
      <c r="Q29" s="48"/>
      <c r="R29" s="48"/>
      <c r="S29" s="48"/>
      <c r="T29" s="48"/>
    </row>
    <row r="30" spans="1:22" x14ac:dyDescent="0.25">
      <c r="A30" s="48"/>
      <c r="B30" s="48"/>
      <c r="C30" s="10"/>
      <c r="D30" s="10"/>
      <c r="E30" s="10" t="s">
        <v>22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48"/>
      <c r="Q30" s="48"/>
      <c r="R30" s="48"/>
      <c r="S30" s="48"/>
      <c r="T30" s="48"/>
    </row>
    <row r="31" spans="1:22" x14ac:dyDescent="0.25">
      <c r="A31" s="48"/>
      <c r="B31" s="48"/>
      <c r="C31" s="48"/>
      <c r="D31" s="48"/>
      <c r="E31" s="8" t="s">
        <v>24</v>
      </c>
      <c r="F31" s="44">
        <f>MAX(E10:E19)</f>
        <v>0</v>
      </c>
      <c r="G31" s="48" t="s">
        <v>13</v>
      </c>
      <c r="H31" s="47" t="s">
        <v>23</v>
      </c>
      <c r="I31" s="48"/>
      <c r="J31" s="48"/>
      <c r="M31" s="48"/>
      <c r="P31" s="48"/>
      <c r="Q31" s="48"/>
      <c r="R31" s="48"/>
      <c r="S31" s="48"/>
      <c r="T31" s="48"/>
    </row>
    <row r="32" spans="1:22" x14ac:dyDescent="0.25">
      <c r="A32" s="48"/>
      <c r="B32" s="48"/>
      <c r="C32" s="47"/>
      <c r="D32" s="48"/>
      <c r="E32" s="8" t="s">
        <v>25</v>
      </c>
      <c r="F32" s="44">
        <f>G24</f>
        <v>0</v>
      </c>
      <c r="G32" s="48" t="s">
        <v>13</v>
      </c>
      <c r="H32" s="47" t="s">
        <v>31</v>
      </c>
      <c r="I32" s="48"/>
      <c r="J32" s="48"/>
      <c r="M32" s="48"/>
      <c r="P32" s="48">
        <f>F32</f>
        <v>0</v>
      </c>
      <c r="Q32" s="48"/>
      <c r="R32" s="48"/>
      <c r="S32" s="48"/>
      <c r="T32" s="48"/>
    </row>
    <row r="33" spans="1:20" x14ac:dyDescent="0.25">
      <c r="A33" s="48"/>
      <c r="B33" s="48"/>
      <c r="C33" s="47"/>
      <c r="D33" s="48"/>
      <c r="E33" s="8" t="s">
        <v>32</v>
      </c>
      <c r="F33" s="44">
        <f>G26</f>
        <v>0</v>
      </c>
      <c r="G33" s="48" t="s">
        <v>13</v>
      </c>
      <c r="H33" s="47" t="s">
        <v>27</v>
      </c>
      <c r="I33" s="48"/>
      <c r="J33" s="48"/>
      <c r="M33" s="48"/>
      <c r="P33" s="48">
        <f>F33</f>
        <v>0</v>
      </c>
      <c r="Q33" s="48"/>
      <c r="R33" s="48"/>
      <c r="S33" s="48"/>
      <c r="T33" s="48"/>
    </row>
    <row r="34" spans="1:20" x14ac:dyDescent="0.25">
      <c r="A34" s="48"/>
      <c r="B34" s="48"/>
      <c r="C34" s="47"/>
      <c r="D34" s="48"/>
      <c r="E34" s="8" t="s">
        <v>14</v>
      </c>
      <c r="F34" s="44" t="str">
        <f>CONCATENATE(F31+F32, " to ",IF(MAX(M10:M19)&gt;P26,P27,F31++F33))</f>
        <v>0 to 0</v>
      </c>
      <c r="G34" s="48" t="s">
        <v>13</v>
      </c>
      <c r="H34" s="48"/>
      <c r="I34" s="48"/>
      <c r="J34" s="48"/>
      <c r="M34" s="48"/>
      <c r="P34" s="48">
        <f>F31+F32</f>
        <v>0</v>
      </c>
      <c r="Q34" s="48">
        <f>F31+F33</f>
        <v>0</v>
      </c>
      <c r="R34" s="48"/>
      <c r="S34" s="48"/>
      <c r="T34" s="48"/>
    </row>
    <row r="35" spans="1:20" x14ac:dyDescent="0.25">
      <c r="A35" s="48"/>
      <c r="B35" s="48"/>
      <c r="C35" s="48"/>
      <c r="D35" s="47"/>
      <c r="E35" s="48"/>
      <c r="F35" s="8"/>
      <c r="G35" s="48"/>
      <c r="H35" s="48"/>
      <c r="I35" s="48"/>
      <c r="J35" s="48"/>
      <c r="M35" s="48"/>
      <c r="P35" s="48"/>
      <c r="Q35" s="48"/>
      <c r="R35" s="48"/>
      <c r="S35" s="48"/>
      <c r="T35" s="48"/>
    </row>
    <row r="36" spans="1:20" ht="3.6" customHeight="1" x14ac:dyDescent="0.25">
      <c r="A36" s="48"/>
      <c r="B36" s="48"/>
      <c r="C36" s="48"/>
      <c r="D36" s="47"/>
      <c r="E36" s="48"/>
      <c r="F36" s="48"/>
      <c r="G36" s="8"/>
      <c r="H36" s="48"/>
      <c r="I36" s="48"/>
      <c r="J36" s="48"/>
      <c r="M36" s="48"/>
      <c r="P36" s="48"/>
      <c r="Q36" s="48"/>
      <c r="R36" s="48"/>
      <c r="S36" s="48"/>
      <c r="T36" s="48"/>
    </row>
    <row r="37" spans="1:20" ht="13.9" customHeight="1" x14ac:dyDescent="0.25">
      <c r="A37" s="48"/>
      <c r="B37" s="48"/>
      <c r="C37" s="87" t="s">
        <v>68</v>
      </c>
      <c r="D37" s="87"/>
      <c r="E37" s="87"/>
      <c r="F37" s="92">
        <f>P34/2</f>
        <v>0</v>
      </c>
      <c r="G37" s="91" t="s">
        <v>13</v>
      </c>
      <c r="H37" s="91"/>
      <c r="I37" s="48"/>
      <c r="J37" s="48"/>
      <c r="M37" s="48"/>
      <c r="P37" s="48"/>
      <c r="Q37" s="48"/>
      <c r="R37" s="48"/>
      <c r="S37" s="48"/>
      <c r="T37" s="48"/>
    </row>
    <row r="38" spans="1:20" x14ac:dyDescent="0.25">
      <c r="A38" s="48"/>
      <c r="B38" s="48"/>
      <c r="C38" s="87"/>
      <c r="D38" s="87"/>
      <c r="E38" s="87"/>
      <c r="F38" s="92"/>
      <c r="G38" s="91"/>
      <c r="H38" s="91"/>
      <c r="I38" s="48"/>
      <c r="J38" s="48"/>
      <c r="M38" s="48"/>
      <c r="P38" s="48"/>
      <c r="Q38" s="48"/>
      <c r="R38" s="48"/>
      <c r="S38" s="48"/>
      <c r="T38" s="48"/>
    </row>
    <row r="39" spans="1:20" ht="23.45" customHeight="1" x14ac:dyDescent="0.25">
      <c r="A39" s="48"/>
      <c r="B39" s="48"/>
      <c r="C39" s="87"/>
      <c r="D39" s="87"/>
      <c r="E39" s="87"/>
      <c r="F39" s="92"/>
      <c r="G39" s="91"/>
      <c r="H39" s="91"/>
      <c r="I39" s="48"/>
      <c r="J39" s="48"/>
      <c r="M39" s="48"/>
      <c r="P39" s="48"/>
      <c r="Q39" s="48"/>
      <c r="R39" s="48"/>
      <c r="S39" s="48"/>
      <c r="T39" s="48"/>
    </row>
    <row r="40" spans="1:20" ht="4.9000000000000004" customHeight="1" x14ac:dyDescent="0.25">
      <c r="A40" s="48"/>
      <c r="B40" s="48"/>
      <c r="C40" s="47"/>
      <c r="D40" s="48"/>
      <c r="E40" s="48"/>
      <c r="F40" s="8"/>
      <c r="G40" s="48"/>
      <c r="H40" s="48"/>
      <c r="I40" s="48"/>
      <c r="J40" s="48"/>
      <c r="M40" s="48"/>
      <c r="P40" s="48"/>
      <c r="Q40" s="48"/>
      <c r="R40" s="48"/>
      <c r="S40" s="48"/>
      <c r="T40" s="48"/>
    </row>
    <row r="41" spans="1:20" x14ac:dyDescent="0.25">
      <c r="A41" s="48"/>
      <c r="B41" s="48"/>
      <c r="C41" s="47"/>
      <c r="D41" s="48"/>
      <c r="E41" s="48"/>
      <c r="F41" s="8"/>
      <c r="G41" s="48"/>
      <c r="H41" s="48"/>
      <c r="I41" s="48"/>
      <c r="J41" s="48"/>
      <c r="M41" s="48"/>
      <c r="P41" s="48"/>
      <c r="Q41" s="48"/>
      <c r="R41" s="48"/>
      <c r="S41" s="48"/>
      <c r="T41" s="48"/>
    </row>
    <row r="42" spans="1:20" x14ac:dyDescent="0.25">
      <c r="A42" s="48"/>
      <c r="B42" s="48"/>
      <c r="C42" s="52" t="s">
        <v>73</v>
      </c>
      <c r="D42" s="53"/>
      <c r="E42" s="54"/>
      <c r="F42" s="54"/>
      <c r="G42" s="54"/>
      <c r="H42" s="54"/>
      <c r="I42" s="54"/>
      <c r="J42" s="54"/>
      <c r="K42" s="54"/>
      <c r="L42" s="54"/>
      <c r="M42" s="51"/>
      <c r="P42" s="51"/>
      <c r="Q42" s="51"/>
      <c r="R42" s="3"/>
      <c r="S42" s="3"/>
      <c r="T42" s="48"/>
    </row>
    <row r="43" spans="1:20" x14ac:dyDescent="0.25">
      <c r="A43" s="48"/>
      <c r="B43" s="48"/>
      <c r="C43" s="55" t="s">
        <v>59</v>
      </c>
      <c r="D43" s="56"/>
      <c r="E43" s="57"/>
      <c r="F43" s="57"/>
      <c r="G43" s="57"/>
      <c r="H43" s="51"/>
      <c r="I43" s="51"/>
      <c r="J43" s="51"/>
      <c r="M43" s="51"/>
      <c r="P43" s="51"/>
      <c r="Q43" s="51"/>
      <c r="R43" s="3"/>
      <c r="S43" s="3"/>
      <c r="T43" s="48"/>
    </row>
    <row r="44" spans="1:20" x14ac:dyDescent="0.2">
      <c r="E44" s="56" t="s">
        <v>72</v>
      </c>
      <c r="F44" s="70"/>
      <c r="G44" s="57"/>
      <c r="H44" s="57"/>
      <c r="I44" s="88" t="s">
        <v>60</v>
      </c>
      <c r="J44" s="89" t="s">
        <v>65</v>
      </c>
      <c r="K44" s="85"/>
      <c r="L44" s="85"/>
      <c r="M44" s="51"/>
      <c r="P44" s="51"/>
      <c r="Q44" s="51"/>
      <c r="R44" s="3"/>
      <c r="S44" s="3"/>
    </row>
    <row r="45" spans="1:20" ht="27" customHeight="1" x14ac:dyDescent="0.2">
      <c r="C45" s="87" t="s">
        <v>71</v>
      </c>
      <c r="D45" s="87"/>
      <c r="E45" s="87"/>
      <c r="F45" s="77"/>
      <c r="G45" s="57"/>
      <c r="H45" s="57"/>
      <c r="I45" s="88"/>
      <c r="J45" s="89"/>
      <c r="K45" s="85"/>
      <c r="L45" s="85"/>
      <c r="M45" s="51"/>
      <c r="P45" s="51"/>
      <c r="Q45" s="51"/>
      <c r="R45" s="51"/>
      <c r="S45" s="51"/>
    </row>
    <row r="46" spans="1:20" x14ac:dyDescent="0.25">
      <c r="E46" s="56" t="s">
        <v>61</v>
      </c>
      <c r="F46" s="78" t="str">
        <f>IF(F44=0,"",DATE(YEAR(F44) + R46, MONTH(F44)+S46, DAY(F44)-F45))</f>
        <v/>
      </c>
      <c r="G46" s="62"/>
      <c r="H46" s="79" t="s">
        <v>62</v>
      </c>
      <c r="I46" s="80" t="str">
        <f>IF(P46=0,"",ROUNDDOWN(P46*0.05,10))</f>
        <v/>
      </c>
      <c r="J46" s="81" t="str">
        <f>IF(F46="","",DATE(YEAR(F46),MONTH(F46),DAY(F46)-I46))</f>
        <v/>
      </c>
      <c r="K46" s="86"/>
      <c r="L46" s="86"/>
      <c r="M46" s="51"/>
      <c r="P46" s="51">
        <f>P32*365</f>
        <v>0</v>
      </c>
      <c r="Q46" s="51"/>
      <c r="R46" s="3">
        <f>INT(P34)</f>
        <v>0</v>
      </c>
      <c r="S46" s="3">
        <f>12*MOD(P34,1)</f>
        <v>0</v>
      </c>
      <c r="T46" s="1">
        <f>T34*365</f>
        <v>0</v>
      </c>
    </row>
    <row r="47" spans="1:20" x14ac:dyDescent="0.25">
      <c r="E47" s="56" t="s">
        <v>64</v>
      </c>
      <c r="F47" s="78" t="str">
        <f>IF(F44=0,"",DATE(YEAR(F44) + R47, MONTH(F44)+S47, DAY(F44)-F45))</f>
        <v/>
      </c>
      <c r="G47" s="62"/>
      <c r="H47" s="79" t="s">
        <v>63</v>
      </c>
      <c r="I47" s="80" t="str">
        <f>IF(P46=0,"",ROUNDDOWN(P46*0.15,4))</f>
        <v/>
      </c>
      <c r="J47" s="81" t="str">
        <f>IF(F46="","",DATE(YEAR(F46),MONTH(F46),DAY(F46)-I47))</f>
        <v/>
      </c>
      <c r="K47" s="86"/>
      <c r="L47" s="86"/>
      <c r="M47" s="51"/>
      <c r="P47" s="51"/>
      <c r="Q47" s="51"/>
      <c r="R47" s="3">
        <f>INT(Q34)</f>
        <v>0</v>
      </c>
      <c r="S47" s="3">
        <f>12*MOD(Q34,1)</f>
        <v>0</v>
      </c>
    </row>
    <row r="48" spans="1:20" x14ac:dyDescent="0.25">
      <c r="C48" s="1"/>
      <c r="D48" s="76"/>
      <c r="E48" s="75"/>
      <c r="F48" s="55" t="str">
        <f>IF(G26=P27,Q26,"")</f>
        <v/>
      </c>
    </row>
    <row r="50" spans="3:5" x14ac:dyDescent="0.25">
      <c r="C50" s="74" t="s">
        <v>74</v>
      </c>
      <c r="D50" s="66"/>
      <c r="E50" s="66"/>
    </row>
  </sheetData>
  <sheetProtection algorithmName="SHA-512" hashValue="3LKISz94DT+5rNAQfPcYBC7Wj7dyGHaCAud3w1xfPQO0Qfw906S2VXQSg/U5VI9SDpxw1H6WnEHtT1Z0CALeOg==" saltValue="/lKB5hHXOIZGogZgqzVBOw==" spinCount="100000" sheet="1" objects="1" scenarios="1" selectLockedCells="1"/>
  <mergeCells count="22">
    <mergeCell ref="I7:I8"/>
    <mergeCell ref="J7:J8"/>
    <mergeCell ref="F23:G23"/>
    <mergeCell ref="C29:J29"/>
    <mergeCell ref="C4:J4"/>
    <mergeCell ref="C20:S20"/>
    <mergeCell ref="C45:E45"/>
    <mergeCell ref="I44:I45"/>
    <mergeCell ref="J44:J45"/>
    <mergeCell ref="C2:J2"/>
    <mergeCell ref="G37:G39"/>
    <mergeCell ref="H37:H39"/>
    <mergeCell ref="F37:F39"/>
    <mergeCell ref="C37:E39"/>
    <mergeCell ref="C5:D6"/>
    <mergeCell ref="E5:E6"/>
    <mergeCell ref="F5:J6"/>
    <mergeCell ref="C7:D9"/>
    <mergeCell ref="E7:E8"/>
    <mergeCell ref="F7:F8"/>
    <mergeCell ref="G7:G8"/>
    <mergeCell ref="H7:H8"/>
  </mergeCells>
  <dataValidations count="3">
    <dataValidation type="custom" allowBlank="1" showInputMessage="1" showErrorMessage="1" sqref="E12">
      <formula1>COUNTA($F12:$J12)&lt;=1</formula1>
    </dataValidation>
    <dataValidation type="custom" showInputMessage="1" showErrorMessage="1" errorTitle="ENTRY ERROR" error="YOU MAY ENTER ONLY ONE SENTENCE PER COUNT." sqref="F13:J19 F11:J11">
      <formula1>COUNTA($F11:$J11)&lt;=1</formula1>
    </dataValidation>
    <dataValidation type="custom" allowBlank="1" showInputMessage="1" showErrorMessage="1" errorTitle="ENTRY ERROR" error="YOU MAY ENTER ONLY ONE SENTENCE PER COUNT." sqref="K13:K19 F12:K12 F10:K10 K11 L10:Q19">
      <formula1>COUNTA($F10:$J10)&lt;=1</formula1>
    </dataValidation>
  </dataValidations>
  <pageMargins left="0.25" right="0.25" top="0.43" bottom="0.75" header="0.3" footer="0.3"/>
  <pageSetup scale="99" fitToWidth="0" orientation="portrait" horizontalDpi="1200" verticalDpi="1200" r:id="rId1"/>
  <headerFooter>
    <oddFooter>&amp;CLast Updated 7/22/19
©Judge Ashley Kilbane 2019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locked="0" defaultSize="0" print="0" autoFill="0" autoPict="0" macro="[0]!ClearcontentsandchecksCONCURRENT">
                <anchor moveWithCells="1" sizeWithCells="1">
                  <from>
                    <xdr:col>20</xdr:col>
                    <xdr:colOff>28575</xdr:colOff>
                    <xdr:row>6</xdr:row>
                    <xdr:rowOff>76200</xdr:rowOff>
                  </from>
                  <to>
                    <xdr:col>20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K49"/>
  <sheetViews>
    <sheetView showGridLines="0" showRowColHeaders="0" showRuler="0" topLeftCell="B1" zoomScaleNormal="100" zoomScalePageLayoutView="110" workbookViewId="0">
      <selection activeCell="L16" sqref="L16"/>
    </sheetView>
  </sheetViews>
  <sheetFormatPr defaultColWidth="12.42578125" defaultRowHeight="15" x14ac:dyDescent="0.25"/>
  <cols>
    <col min="1" max="1" width="3.5703125" style="24" hidden="1" customWidth="1"/>
    <col min="2" max="2" width="1.7109375" style="24" customWidth="1"/>
    <col min="3" max="3" width="3.42578125" style="23" bestFit="1" customWidth="1"/>
    <col min="4" max="4" width="5.42578125" style="24" customWidth="1"/>
    <col min="5" max="5" width="10.28515625" style="24" bestFit="1" customWidth="1"/>
    <col min="6" max="6" width="10.85546875" style="24" customWidth="1"/>
    <col min="7" max="7" width="1.42578125" style="24" customWidth="1"/>
    <col min="8" max="8" width="11.85546875" style="24" customWidth="1"/>
    <col min="9" max="9" width="11.85546875" style="24" bestFit="1" customWidth="1"/>
    <col min="10" max="11" width="8.85546875" style="24" customWidth="1"/>
    <col min="12" max="12" width="9.42578125" style="24" customWidth="1"/>
    <col min="13" max="13" width="10.85546875" style="24" bestFit="1" customWidth="1"/>
    <col min="14" max="15" width="7" style="24" hidden="1" customWidth="1"/>
    <col min="16" max="16" width="17.5703125" style="3" hidden="1" customWidth="1"/>
    <col min="17" max="17" width="4.7109375" style="3" hidden="1" customWidth="1"/>
    <col min="18" max="18" width="21.28515625" style="3" hidden="1" customWidth="1"/>
    <col min="19" max="19" width="3.28515625" style="3" hidden="1" customWidth="1"/>
    <col min="20" max="20" width="7.28515625" style="3" hidden="1" customWidth="1"/>
    <col min="21" max="22" width="3.85546875" style="3" hidden="1" customWidth="1"/>
    <col min="23" max="24" width="7.28515625" style="3" hidden="1" customWidth="1"/>
    <col min="25" max="25" width="3.7109375" style="3" hidden="1" customWidth="1"/>
    <col min="26" max="26" width="0.28515625" style="3" hidden="1" customWidth="1"/>
    <col min="27" max="29" width="5.7109375" style="3" hidden="1" customWidth="1"/>
    <col min="30" max="36" width="12.42578125" style="24" hidden="1" customWidth="1"/>
    <col min="37" max="16384" width="12.42578125" style="24"/>
  </cols>
  <sheetData>
    <row r="1" spans="2:37" x14ac:dyDescent="0.25">
      <c r="B1" s="48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AD1" s="48"/>
      <c r="AE1" s="48"/>
      <c r="AF1" s="48"/>
      <c r="AG1" s="48"/>
      <c r="AH1" s="48"/>
      <c r="AI1" s="48"/>
      <c r="AJ1" s="48"/>
      <c r="AK1" s="48"/>
    </row>
    <row r="2" spans="2:37" s="3" customFormat="1" ht="14.25" x14ac:dyDescent="0.25">
      <c r="C2" s="90" t="s">
        <v>34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2:37" s="3" customFormat="1" ht="14.25" x14ac:dyDescent="0.25"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37" s="3" customFormat="1" ht="13.9" customHeight="1" x14ac:dyDescent="0.25">
      <c r="C4" s="123" t="s">
        <v>15</v>
      </c>
      <c r="D4" s="123"/>
      <c r="E4" s="97" t="s">
        <v>35</v>
      </c>
      <c r="F4" s="124" t="s">
        <v>50</v>
      </c>
      <c r="G4" s="125"/>
      <c r="H4" s="125"/>
      <c r="I4" s="125"/>
      <c r="J4" s="125"/>
      <c r="K4" s="125"/>
      <c r="L4" s="125"/>
      <c r="M4" s="126"/>
      <c r="N4" s="39"/>
      <c r="O4" s="38"/>
      <c r="P4" s="3" t="s">
        <v>55</v>
      </c>
    </row>
    <row r="5" spans="2:37" s="3" customFormat="1" ht="45.6" customHeight="1" x14ac:dyDescent="0.25">
      <c r="C5" s="123"/>
      <c r="D5" s="123"/>
      <c r="E5" s="97"/>
      <c r="F5" s="127"/>
      <c r="G5" s="128"/>
      <c r="H5" s="128"/>
      <c r="I5" s="128"/>
      <c r="J5" s="128"/>
      <c r="K5" s="128"/>
      <c r="L5" s="128"/>
      <c r="M5" s="129"/>
      <c r="N5" s="37"/>
      <c r="O5" s="36"/>
      <c r="P5" s="3" t="s">
        <v>51</v>
      </c>
    </row>
    <row r="6" spans="2:37" x14ac:dyDescent="0.25">
      <c r="B6" s="48"/>
      <c r="C6" s="47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AD6" s="48"/>
      <c r="AE6" s="48"/>
      <c r="AF6" s="48"/>
      <c r="AG6" s="48"/>
      <c r="AH6" s="48"/>
      <c r="AI6" s="48"/>
      <c r="AJ6" s="48"/>
      <c r="AK6" s="48"/>
    </row>
    <row r="7" spans="2:37" s="3" customFormat="1" ht="14.45" customHeight="1" x14ac:dyDescent="0.25">
      <c r="C7" s="93" t="s">
        <v>16</v>
      </c>
      <c r="D7" s="93"/>
      <c r="E7" s="130" t="s">
        <v>49</v>
      </c>
      <c r="F7" s="131"/>
      <c r="G7" s="27"/>
      <c r="H7" s="134" t="s">
        <v>38</v>
      </c>
      <c r="I7" s="135"/>
      <c r="J7" s="135"/>
      <c r="K7" s="135"/>
      <c r="L7" s="135"/>
      <c r="M7" s="136"/>
      <c r="N7" s="35"/>
      <c r="O7" s="34"/>
      <c r="P7" s="15"/>
      <c r="Q7" s="15"/>
      <c r="R7" s="15"/>
      <c r="T7" s="15"/>
      <c r="U7" s="15"/>
      <c r="V7" s="15"/>
    </row>
    <row r="8" spans="2:37" s="3" customFormat="1" x14ac:dyDescent="0.25">
      <c r="C8" s="93"/>
      <c r="D8" s="93"/>
      <c r="E8" s="132"/>
      <c r="F8" s="133"/>
      <c r="G8" s="33"/>
      <c r="H8" s="137"/>
      <c r="I8" s="138"/>
      <c r="J8" s="138"/>
      <c r="K8" s="138"/>
      <c r="L8" s="138"/>
      <c r="M8" s="139"/>
      <c r="N8" s="32"/>
      <c r="O8" s="31"/>
      <c r="P8" s="15"/>
      <c r="Q8" s="15"/>
      <c r="R8" s="15"/>
      <c r="S8" s="15"/>
      <c r="T8" s="15"/>
      <c r="U8" s="15"/>
      <c r="V8" s="15"/>
    </row>
    <row r="9" spans="2:37" s="3" customFormat="1" ht="13.9" customHeight="1" x14ac:dyDescent="0.25">
      <c r="C9" s="96" t="s">
        <v>10</v>
      </c>
      <c r="D9" s="96"/>
      <c r="E9" s="118" t="s">
        <v>48</v>
      </c>
      <c r="F9" s="98" t="s">
        <v>47</v>
      </c>
      <c r="G9" s="28"/>
      <c r="H9" s="95" t="s">
        <v>29</v>
      </c>
      <c r="I9" s="95" t="s">
        <v>30</v>
      </c>
      <c r="J9" s="95" t="s">
        <v>0</v>
      </c>
      <c r="K9" s="95" t="s">
        <v>1</v>
      </c>
      <c r="L9" s="95" t="s">
        <v>2</v>
      </c>
      <c r="M9" s="115" t="s">
        <v>46</v>
      </c>
      <c r="N9" s="30"/>
      <c r="O9" s="29"/>
      <c r="P9" s="15"/>
      <c r="Q9" s="15"/>
      <c r="R9" s="108" t="s">
        <v>3</v>
      </c>
      <c r="S9" s="108" t="s">
        <v>4</v>
      </c>
      <c r="T9" s="108" t="s">
        <v>0</v>
      </c>
      <c r="U9" s="108" t="s">
        <v>1</v>
      </c>
      <c r="V9" s="108" t="s">
        <v>2</v>
      </c>
      <c r="W9" s="110" t="s">
        <v>28</v>
      </c>
    </row>
    <row r="10" spans="2:37" s="3" customFormat="1" x14ac:dyDescent="0.25">
      <c r="C10" s="96"/>
      <c r="D10" s="96"/>
      <c r="E10" s="119"/>
      <c r="F10" s="121"/>
      <c r="G10" s="28"/>
      <c r="H10" s="99"/>
      <c r="I10" s="99"/>
      <c r="J10" s="99"/>
      <c r="K10" s="99"/>
      <c r="L10" s="99"/>
      <c r="M10" s="116"/>
      <c r="N10" s="112" t="s">
        <v>44</v>
      </c>
      <c r="O10" s="113" t="s">
        <v>39</v>
      </c>
      <c r="P10" s="16"/>
      <c r="Q10" s="16"/>
      <c r="R10" s="109"/>
      <c r="S10" s="109"/>
      <c r="T10" s="109"/>
      <c r="U10" s="109"/>
      <c r="V10" s="109"/>
      <c r="W10" s="111"/>
    </row>
    <row r="11" spans="2:37" s="3" customFormat="1" ht="28.15" customHeight="1" x14ac:dyDescent="0.25">
      <c r="C11" s="96"/>
      <c r="D11" s="96"/>
      <c r="E11" s="120"/>
      <c r="F11" s="122"/>
      <c r="G11" s="28"/>
      <c r="H11" s="6" t="s">
        <v>5</v>
      </c>
      <c r="I11" s="6" t="s">
        <v>5</v>
      </c>
      <c r="J11" s="6" t="s">
        <v>11</v>
      </c>
      <c r="K11" s="6" t="s">
        <v>11</v>
      </c>
      <c r="L11" s="6" t="s">
        <v>11</v>
      </c>
      <c r="M11" s="117"/>
      <c r="N11" s="112"/>
      <c r="O11" s="113"/>
      <c r="P11" s="16" t="b">
        <v>1</v>
      </c>
      <c r="Q11" s="16" t="b">
        <v>1</v>
      </c>
      <c r="R11" s="17" t="s">
        <v>5</v>
      </c>
      <c r="S11" s="17" t="s">
        <v>5</v>
      </c>
      <c r="T11" s="17" t="s">
        <v>11</v>
      </c>
      <c r="U11" s="17" t="s">
        <v>11</v>
      </c>
      <c r="V11" s="17" t="s">
        <v>11</v>
      </c>
      <c r="W11" s="111"/>
    </row>
    <row r="12" spans="2:37" s="3" customFormat="1" x14ac:dyDescent="0.25">
      <c r="C12" s="7" t="s">
        <v>6</v>
      </c>
      <c r="D12" s="40"/>
      <c r="E12" s="40"/>
      <c r="F12" s="2"/>
      <c r="G12" s="27"/>
      <c r="H12" s="40"/>
      <c r="I12" s="40"/>
      <c r="J12" s="40"/>
      <c r="K12" s="40"/>
      <c r="L12" s="40"/>
      <c r="M12" s="2"/>
      <c r="N12" s="40" t="b">
        <v>0</v>
      </c>
      <c r="O12" s="40" t="b">
        <v>0</v>
      </c>
      <c r="P12" s="18">
        <f t="shared" ref="P12:P21" si="0">IF(N12=$P$11,E12,0)</f>
        <v>0</v>
      </c>
      <c r="Q12" s="18">
        <f>IF(O12=$Q$11,SUM(R12:V12),0)</f>
        <v>0</v>
      </c>
      <c r="R12" s="18">
        <f t="shared" ref="R12:R21" si="1">H12</f>
        <v>0</v>
      </c>
      <c r="S12" s="18">
        <f>I12</f>
        <v>0</v>
      </c>
      <c r="T12" s="18">
        <f t="shared" ref="T12:T21" si="2">J12/12</f>
        <v>0</v>
      </c>
      <c r="U12" s="18">
        <f t="shared" ref="U12:U21" si="3">K12/12</f>
        <v>0</v>
      </c>
      <c r="V12" s="18">
        <f t="shared" ref="V12:V21" si="4">L12/12</f>
        <v>0</v>
      </c>
      <c r="W12" s="3">
        <f t="shared" ref="W12:W21" si="5">J12/12</f>
        <v>0</v>
      </c>
      <c r="X12" s="3">
        <f>H12+I12+W12</f>
        <v>0</v>
      </c>
      <c r="Y12" s="3" t="str">
        <f t="shared" ref="Y12:Y21" si="6">CONCATENATE(C12," ",D12)</f>
        <v xml:space="preserve">Ct. </v>
      </c>
    </row>
    <row r="13" spans="2:37" s="3" customFormat="1" x14ac:dyDescent="0.25">
      <c r="C13" s="12" t="s">
        <v>6</v>
      </c>
      <c r="D13" s="41"/>
      <c r="E13" s="41"/>
      <c r="F13" s="11"/>
      <c r="G13" s="27"/>
      <c r="H13" s="41"/>
      <c r="I13" s="41"/>
      <c r="J13" s="41"/>
      <c r="K13" s="41"/>
      <c r="L13" s="41"/>
      <c r="M13" s="11"/>
      <c r="N13" s="41" t="b">
        <v>0</v>
      </c>
      <c r="O13" s="41" t="b">
        <v>0</v>
      </c>
      <c r="P13" s="18">
        <f t="shared" si="0"/>
        <v>0</v>
      </c>
      <c r="Q13" s="18">
        <f t="shared" ref="Q13:Q21" si="7">IF(O13=$Q$11,SUM(R13:V13),0)</f>
        <v>0</v>
      </c>
      <c r="R13" s="18">
        <f t="shared" si="1"/>
        <v>0</v>
      </c>
      <c r="S13" s="18">
        <f t="shared" ref="S13:S21" si="8">I13</f>
        <v>0</v>
      </c>
      <c r="T13" s="18">
        <f t="shared" si="2"/>
        <v>0</v>
      </c>
      <c r="U13" s="18">
        <f t="shared" si="3"/>
        <v>0</v>
      </c>
      <c r="V13" s="18">
        <f t="shared" si="4"/>
        <v>0</v>
      </c>
      <c r="W13" s="3">
        <f t="shared" si="5"/>
        <v>0</v>
      </c>
      <c r="X13" s="3">
        <f t="shared" ref="X13:X21" si="9">H13+I13+W13</f>
        <v>0</v>
      </c>
      <c r="Y13" s="3" t="str">
        <f t="shared" si="6"/>
        <v xml:space="preserve">Ct. </v>
      </c>
    </row>
    <row r="14" spans="2:37" s="3" customFormat="1" x14ac:dyDescent="0.25">
      <c r="C14" s="7" t="s">
        <v>6</v>
      </c>
      <c r="D14" s="40"/>
      <c r="E14" s="40"/>
      <c r="F14" s="2"/>
      <c r="G14" s="27"/>
      <c r="H14" s="40"/>
      <c r="I14" s="40"/>
      <c r="J14" s="40"/>
      <c r="K14" s="40"/>
      <c r="L14" s="40"/>
      <c r="M14" s="2"/>
      <c r="N14" s="40" t="b">
        <v>0</v>
      </c>
      <c r="O14" s="40" t="b">
        <v>0</v>
      </c>
      <c r="P14" s="18">
        <f t="shared" si="0"/>
        <v>0</v>
      </c>
      <c r="Q14" s="18">
        <f>IF(O14=$Q$11,SUM(R14:V14),0)</f>
        <v>0</v>
      </c>
      <c r="R14" s="18">
        <f t="shared" si="1"/>
        <v>0</v>
      </c>
      <c r="S14" s="18">
        <f t="shared" si="8"/>
        <v>0</v>
      </c>
      <c r="T14" s="18">
        <f t="shared" si="2"/>
        <v>0</v>
      </c>
      <c r="U14" s="18">
        <f t="shared" si="3"/>
        <v>0</v>
      </c>
      <c r="V14" s="18">
        <f t="shared" si="4"/>
        <v>0</v>
      </c>
      <c r="W14" s="3">
        <f t="shared" si="5"/>
        <v>0</v>
      </c>
      <c r="X14" s="3">
        <f t="shared" si="9"/>
        <v>0</v>
      </c>
      <c r="Y14" s="3" t="str">
        <f t="shared" si="6"/>
        <v xml:space="preserve">Ct. </v>
      </c>
    </row>
    <row r="15" spans="2:37" s="3" customFormat="1" x14ac:dyDescent="0.25">
      <c r="C15" s="12" t="s">
        <v>6</v>
      </c>
      <c r="D15" s="41"/>
      <c r="E15" s="41"/>
      <c r="F15" s="11"/>
      <c r="G15" s="27"/>
      <c r="H15" s="41"/>
      <c r="I15" s="41"/>
      <c r="J15" s="41"/>
      <c r="K15" s="41"/>
      <c r="L15" s="41"/>
      <c r="M15" s="11"/>
      <c r="N15" s="41" t="b">
        <v>0</v>
      </c>
      <c r="O15" s="41" t="b">
        <v>0</v>
      </c>
      <c r="P15" s="18">
        <f t="shared" si="0"/>
        <v>0</v>
      </c>
      <c r="Q15" s="18">
        <f t="shared" si="7"/>
        <v>0</v>
      </c>
      <c r="R15" s="18">
        <f t="shared" si="1"/>
        <v>0</v>
      </c>
      <c r="S15" s="18">
        <f t="shared" si="8"/>
        <v>0</v>
      </c>
      <c r="T15" s="18">
        <f>J15/12</f>
        <v>0</v>
      </c>
      <c r="U15" s="18">
        <f t="shared" si="3"/>
        <v>0</v>
      </c>
      <c r="V15" s="18">
        <f t="shared" si="4"/>
        <v>0</v>
      </c>
      <c r="W15" s="3">
        <f t="shared" si="5"/>
        <v>0</v>
      </c>
      <c r="X15" s="3">
        <f t="shared" si="9"/>
        <v>0</v>
      </c>
      <c r="Y15" s="3" t="str">
        <f t="shared" si="6"/>
        <v xml:space="preserve">Ct. </v>
      </c>
    </row>
    <row r="16" spans="2:37" s="3" customFormat="1" x14ac:dyDescent="0.25">
      <c r="C16" s="7" t="s">
        <v>6</v>
      </c>
      <c r="D16" s="40"/>
      <c r="E16" s="40"/>
      <c r="F16" s="2"/>
      <c r="G16" s="27"/>
      <c r="H16" s="40"/>
      <c r="I16" s="40"/>
      <c r="J16" s="40"/>
      <c r="K16" s="40"/>
      <c r="L16" s="40"/>
      <c r="M16" s="2"/>
      <c r="N16" s="40" t="b">
        <v>0</v>
      </c>
      <c r="O16" s="40" t="b">
        <v>0</v>
      </c>
      <c r="P16" s="18">
        <f t="shared" si="0"/>
        <v>0</v>
      </c>
      <c r="Q16" s="18">
        <f t="shared" si="7"/>
        <v>0</v>
      </c>
      <c r="R16" s="18">
        <f t="shared" si="1"/>
        <v>0</v>
      </c>
      <c r="S16" s="18">
        <f t="shared" si="8"/>
        <v>0</v>
      </c>
      <c r="T16" s="18">
        <f t="shared" si="2"/>
        <v>0</v>
      </c>
      <c r="U16" s="18">
        <f t="shared" si="3"/>
        <v>0</v>
      </c>
      <c r="V16" s="18">
        <f t="shared" si="4"/>
        <v>0</v>
      </c>
      <c r="W16" s="3">
        <f t="shared" si="5"/>
        <v>0</v>
      </c>
      <c r="X16" s="3">
        <f t="shared" si="9"/>
        <v>0</v>
      </c>
      <c r="Y16" s="3" t="str">
        <f t="shared" si="6"/>
        <v xml:space="preserve">Ct. </v>
      </c>
    </row>
    <row r="17" spans="2:37" x14ac:dyDescent="0.25">
      <c r="B17" s="48"/>
      <c r="C17" s="12" t="s">
        <v>6</v>
      </c>
      <c r="D17" s="41"/>
      <c r="E17" s="41"/>
      <c r="F17" s="11"/>
      <c r="G17" s="27"/>
      <c r="H17" s="41"/>
      <c r="I17" s="41"/>
      <c r="J17" s="41"/>
      <c r="K17" s="41"/>
      <c r="L17" s="41"/>
      <c r="M17" s="11"/>
      <c r="N17" s="41" t="b">
        <v>0</v>
      </c>
      <c r="O17" s="41" t="b">
        <v>0</v>
      </c>
      <c r="P17" s="18">
        <f t="shared" si="0"/>
        <v>0</v>
      </c>
      <c r="Q17" s="18">
        <f t="shared" si="7"/>
        <v>0</v>
      </c>
      <c r="R17" s="18">
        <f t="shared" si="1"/>
        <v>0</v>
      </c>
      <c r="S17" s="18">
        <f t="shared" si="8"/>
        <v>0</v>
      </c>
      <c r="T17" s="18">
        <f t="shared" si="2"/>
        <v>0</v>
      </c>
      <c r="U17" s="18">
        <f t="shared" si="3"/>
        <v>0</v>
      </c>
      <c r="V17" s="18">
        <f t="shared" si="4"/>
        <v>0</v>
      </c>
      <c r="W17" s="3">
        <f t="shared" si="5"/>
        <v>0</v>
      </c>
      <c r="X17" s="3">
        <f t="shared" si="9"/>
        <v>0</v>
      </c>
      <c r="Y17" s="3" t="str">
        <f t="shared" si="6"/>
        <v xml:space="preserve">Ct. </v>
      </c>
      <c r="AD17" s="48"/>
      <c r="AE17" s="48"/>
      <c r="AF17" s="48"/>
      <c r="AG17" s="48"/>
      <c r="AH17" s="48"/>
      <c r="AI17" s="48"/>
      <c r="AJ17" s="48"/>
      <c r="AK17" s="48"/>
    </row>
    <row r="18" spans="2:37" x14ac:dyDescent="0.25">
      <c r="B18" s="48"/>
      <c r="C18" s="7" t="s">
        <v>6</v>
      </c>
      <c r="D18" s="40"/>
      <c r="E18" s="40"/>
      <c r="F18" s="2"/>
      <c r="G18" s="27"/>
      <c r="H18" s="40"/>
      <c r="I18" s="40"/>
      <c r="J18" s="40"/>
      <c r="K18" s="40"/>
      <c r="L18" s="40"/>
      <c r="M18" s="2"/>
      <c r="N18" s="40" t="b">
        <v>0</v>
      </c>
      <c r="O18" s="40" t="b">
        <v>0</v>
      </c>
      <c r="P18" s="18">
        <f t="shared" si="0"/>
        <v>0</v>
      </c>
      <c r="Q18" s="18">
        <f t="shared" si="7"/>
        <v>0</v>
      </c>
      <c r="R18" s="18">
        <f t="shared" si="1"/>
        <v>0</v>
      </c>
      <c r="S18" s="18">
        <f t="shared" si="8"/>
        <v>0</v>
      </c>
      <c r="T18" s="18">
        <f t="shared" si="2"/>
        <v>0</v>
      </c>
      <c r="U18" s="18">
        <f t="shared" si="3"/>
        <v>0</v>
      </c>
      <c r="V18" s="18">
        <f t="shared" si="4"/>
        <v>0</v>
      </c>
      <c r="W18" s="3">
        <f t="shared" si="5"/>
        <v>0</v>
      </c>
      <c r="X18" s="3">
        <f t="shared" si="9"/>
        <v>0</v>
      </c>
      <c r="Y18" s="3" t="str">
        <f t="shared" si="6"/>
        <v xml:space="preserve">Ct. </v>
      </c>
      <c r="AD18" s="48"/>
      <c r="AE18" s="48"/>
      <c r="AF18" s="48"/>
      <c r="AG18" s="48"/>
      <c r="AH18" s="48"/>
      <c r="AI18" s="48"/>
      <c r="AJ18" s="48"/>
      <c r="AK18" s="48"/>
    </row>
    <row r="19" spans="2:37" x14ac:dyDescent="0.25">
      <c r="B19" s="48"/>
      <c r="C19" s="12" t="s">
        <v>6</v>
      </c>
      <c r="D19" s="41"/>
      <c r="E19" s="41"/>
      <c r="F19" s="11"/>
      <c r="G19" s="27"/>
      <c r="H19" s="41"/>
      <c r="I19" s="41"/>
      <c r="J19" s="41"/>
      <c r="K19" s="41"/>
      <c r="L19" s="41"/>
      <c r="M19" s="11"/>
      <c r="N19" s="41" t="b">
        <v>0</v>
      </c>
      <c r="O19" s="41" t="b">
        <v>0</v>
      </c>
      <c r="P19" s="18">
        <f t="shared" si="0"/>
        <v>0</v>
      </c>
      <c r="Q19" s="18">
        <f t="shared" si="7"/>
        <v>0</v>
      </c>
      <c r="R19" s="18">
        <f t="shared" si="1"/>
        <v>0</v>
      </c>
      <c r="S19" s="18">
        <f t="shared" si="8"/>
        <v>0</v>
      </c>
      <c r="T19" s="18">
        <f t="shared" si="2"/>
        <v>0</v>
      </c>
      <c r="U19" s="18">
        <f t="shared" si="3"/>
        <v>0</v>
      </c>
      <c r="V19" s="18">
        <f t="shared" si="4"/>
        <v>0</v>
      </c>
      <c r="W19" s="3">
        <f t="shared" si="5"/>
        <v>0</v>
      </c>
      <c r="X19" s="3">
        <f t="shared" si="9"/>
        <v>0</v>
      </c>
      <c r="Y19" s="3" t="str">
        <f t="shared" si="6"/>
        <v xml:space="preserve">Ct. </v>
      </c>
      <c r="AD19" s="48"/>
      <c r="AE19" s="48"/>
      <c r="AF19" s="48"/>
      <c r="AG19" s="48"/>
      <c r="AH19" s="48"/>
      <c r="AI19" s="48"/>
      <c r="AJ19" s="48"/>
      <c r="AK19" s="48"/>
    </row>
    <row r="20" spans="2:37" x14ac:dyDescent="0.25">
      <c r="B20" s="48"/>
      <c r="C20" s="7" t="s">
        <v>6</v>
      </c>
      <c r="D20" s="40"/>
      <c r="E20" s="40"/>
      <c r="F20" s="2"/>
      <c r="G20" s="27"/>
      <c r="H20" s="40"/>
      <c r="I20" s="40"/>
      <c r="J20" s="40"/>
      <c r="K20" s="40"/>
      <c r="L20" s="40"/>
      <c r="M20" s="2"/>
      <c r="N20" s="40" t="b">
        <v>0</v>
      </c>
      <c r="O20" s="40" t="b">
        <v>0</v>
      </c>
      <c r="P20" s="18">
        <f t="shared" si="0"/>
        <v>0</v>
      </c>
      <c r="Q20" s="18">
        <f t="shared" si="7"/>
        <v>0</v>
      </c>
      <c r="R20" s="18">
        <f t="shared" si="1"/>
        <v>0</v>
      </c>
      <c r="S20" s="18">
        <f t="shared" si="8"/>
        <v>0</v>
      </c>
      <c r="T20" s="18">
        <f t="shared" si="2"/>
        <v>0</v>
      </c>
      <c r="U20" s="18">
        <f t="shared" si="3"/>
        <v>0</v>
      </c>
      <c r="V20" s="18">
        <f t="shared" si="4"/>
        <v>0</v>
      </c>
      <c r="W20" s="3">
        <f t="shared" si="5"/>
        <v>0</v>
      </c>
      <c r="X20" s="3">
        <f t="shared" si="9"/>
        <v>0</v>
      </c>
      <c r="Y20" s="3" t="str">
        <f t="shared" si="6"/>
        <v xml:space="preserve">Ct. </v>
      </c>
      <c r="AD20" s="48"/>
      <c r="AE20" s="48"/>
      <c r="AF20" s="48"/>
      <c r="AG20" s="48"/>
      <c r="AH20" s="48"/>
      <c r="AI20" s="48"/>
      <c r="AJ20" s="48"/>
      <c r="AK20" s="48"/>
    </row>
    <row r="21" spans="2:37" x14ac:dyDescent="0.25">
      <c r="B21" s="48"/>
      <c r="C21" s="12" t="s">
        <v>6</v>
      </c>
      <c r="D21" s="41"/>
      <c r="E21" s="41"/>
      <c r="F21" s="11"/>
      <c r="G21" s="27"/>
      <c r="H21" s="41"/>
      <c r="I21" s="41"/>
      <c r="J21" s="41"/>
      <c r="K21" s="41"/>
      <c r="L21" s="41"/>
      <c r="M21" s="11"/>
      <c r="N21" s="41" t="b">
        <v>0</v>
      </c>
      <c r="O21" s="41" t="b">
        <v>0</v>
      </c>
      <c r="P21" s="18">
        <f t="shared" si="0"/>
        <v>0</v>
      </c>
      <c r="Q21" s="18">
        <f t="shared" si="7"/>
        <v>0</v>
      </c>
      <c r="R21" s="18">
        <f t="shared" si="1"/>
        <v>0</v>
      </c>
      <c r="S21" s="18">
        <f t="shared" si="8"/>
        <v>0</v>
      </c>
      <c r="T21" s="18">
        <f t="shared" si="2"/>
        <v>0</v>
      </c>
      <c r="U21" s="18">
        <f t="shared" si="3"/>
        <v>0</v>
      </c>
      <c r="V21" s="18">
        <f t="shared" si="4"/>
        <v>0</v>
      </c>
      <c r="W21" s="3">
        <f t="shared" si="5"/>
        <v>0</v>
      </c>
      <c r="X21" s="3">
        <f t="shared" si="9"/>
        <v>0</v>
      </c>
      <c r="Y21" s="3" t="str">
        <f t="shared" si="6"/>
        <v xml:space="preserve">Ct. </v>
      </c>
      <c r="AD21" s="48"/>
      <c r="AE21" s="48"/>
      <c r="AF21" s="48"/>
      <c r="AG21" s="48"/>
      <c r="AH21" s="48"/>
      <c r="AI21" s="48"/>
      <c r="AJ21" s="48"/>
      <c r="AK21" s="48"/>
    </row>
    <row r="22" spans="2:37" x14ac:dyDescent="0.25">
      <c r="B22" s="48"/>
      <c r="C22" s="13" t="s">
        <v>41</v>
      </c>
      <c r="D22" s="48"/>
      <c r="E22" s="48"/>
      <c r="F22" s="48"/>
      <c r="G22" s="26"/>
      <c r="H22" s="48"/>
      <c r="I22" s="48"/>
      <c r="J22" s="48"/>
      <c r="K22" s="48"/>
      <c r="L22" s="48"/>
      <c r="M22" s="48"/>
      <c r="N22" s="48"/>
      <c r="O22" s="48"/>
      <c r="P22" s="19"/>
      <c r="Q22" s="19"/>
      <c r="R22" s="19"/>
      <c r="S22" s="19"/>
      <c r="T22" s="19"/>
      <c r="U22" s="19"/>
      <c r="V22" s="19"/>
      <c r="AD22" s="48"/>
      <c r="AE22" s="48"/>
      <c r="AF22" s="48"/>
      <c r="AG22" s="48"/>
      <c r="AH22" s="48"/>
      <c r="AI22" s="48"/>
      <c r="AJ22" s="48"/>
      <c r="AK22" s="48"/>
    </row>
    <row r="23" spans="2:37" x14ac:dyDescent="0.25">
      <c r="B23" s="48"/>
      <c r="C23" s="114" t="s">
        <v>42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9">
        <f>SUM(P12:P21)</f>
        <v>0</v>
      </c>
      <c r="Q23" s="19">
        <f>SUM(Q12:Q21)</f>
        <v>0</v>
      </c>
      <c r="R23" s="19"/>
      <c r="S23" s="19"/>
      <c r="T23" s="19"/>
      <c r="U23" s="19"/>
      <c r="V23" s="19"/>
      <c r="AD23" s="48"/>
      <c r="AE23" s="48"/>
      <c r="AF23" s="48"/>
      <c r="AG23" s="48"/>
      <c r="AH23" s="48"/>
      <c r="AI23" s="48"/>
      <c r="AJ23" s="48"/>
      <c r="AK23" s="48"/>
    </row>
    <row r="24" spans="2:37" x14ac:dyDescent="0.25">
      <c r="B24" s="48"/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AD24" s="48"/>
      <c r="AE24" s="48"/>
      <c r="AF24" s="48"/>
      <c r="AG24" s="48"/>
      <c r="AH24" s="48"/>
      <c r="AI24" s="48"/>
      <c r="AJ24" s="48"/>
      <c r="AK24" s="48"/>
    </row>
    <row r="25" spans="2:37" x14ac:dyDescent="0.25">
      <c r="B25" s="48"/>
      <c r="C25" s="47"/>
      <c r="D25" s="48"/>
      <c r="E25" s="48"/>
      <c r="F25" s="48"/>
      <c r="G25" s="48"/>
      <c r="H25" s="100" t="s">
        <v>26</v>
      </c>
      <c r="I25" s="100"/>
      <c r="J25" s="14" t="s">
        <v>21</v>
      </c>
      <c r="K25" s="48"/>
      <c r="L25" s="48"/>
      <c r="M25" s="48"/>
      <c r="N25" s="48"/>
      <c r="O25" s="48"/>
      <c r="AD25" s="48"/>
      <c r="AE25" s="48"/>
      <c r="AF25" s="48"/>
      <c r="AG25" s="48"/>
      <c r="AH25" s="48"/>
      <c r="AI25" s="48"/>
      <c r="AJ25" s="48"/>
      <c r="AK25" s="48"/>
    </row>
    <row r="26" spans="2:37" x14ac:dyDescent="0.25">
      <c r="B26" s="48"/>
      <c r="C26" s="47"/>
      <c r="D26" s="48"/>
      <c r="E26" s="48"/>
      <c r="F26" s="48"/>
      <c r="G26" s="48"/>
      <c r="H26" s="8" t="s">
        <v>56</v>
      </c>
      <c r="I26" s="48" t="str">
        <f>IF(INT(N26),INT(N26)&amp;" yrs ","")&amp;IF(MOD(N26,1),ROUND(12*MOD(N26,1),0)&amp;" mos","")</f>
        <v/>
      </c>
      <c r="J26" s="20" t="s">
        <v>40</v>
      </c>
      <c r="K26" s="48"/>
      <c r="L26" s="48"/>
      <c r="M26" s="48"/>
      <c r="N26" s="51">
        <f>Q23</f>
        <v>0</v>
      </c>
      <c r="O26" s="48"/>
      <c r="AD26" s="48"/>
      <c r="AE26" s="48"/>
      <c r="AF26" s="48"/>
      <c r="AG26" s="48"/>
      <c r="AH26" s="48"/>
      <c r="AI26" s="48"/>
      <c r="AJ26" s="48"/>
      <c r="AK26" s="48"/>
    </row>
    <row r="27" spans="2:37" x14ac:dyDescent="0.25">
      <c r="B27" s="48"/>
      <c r="C27" s="47"/>
      <c r="D27" s="48"/>
      <c r="E27" s="48"/>
      <c r="F27" s="48"/>
      <c r="G27" s="48"/>
      <c r="H27" s="8" t="s">
        <v>8</v>
      </c>
      <c r="I27" s="51" t="str">
        <f>IF(INT(N27),INT(N27)&amp;" yrs ","")&amp;IF(MOD(N27,1),ROUND(12*MOD(N27,1),0)&amp;" mos","")</f>
        <v/>
      </c>
      <c r="J27" s="20" t="str">
        <f>CONCATENATE("(",Y27,")")</f>
        <v>(Ct. )</v>
      </c>
      <c r="K27" s="8"/>
      <c r="L27" s="48"/>
      <c r="M27" s="48"/>
      <c r="N27" s="51">
        <f>0.5*(IF(SUM(H12:H21)&gt;0,MAX(H12:H21),MAX(I12:I21)))</f>
        <v>0</v>
      </c>
      <c r="O27" s="48"/>
      <c r="P27" s="48">
        <f>N27*2</f>
        <v>0</v>
      </c>
      <c r="Y27" s="3" t="str">
        <f>VLOOKUP(P27,X12:Y21,2,FALSE)</f>
        <v xml:space="preserve">Ct. </v>
      </c>
      <c r="AD27" s="48"/>
      <c r="AE27" s="48"/>
      <c r="AF27" s="48"/>
      <c r="AG27" s="48"/>
      <c r="AH27" s="48"/>
      <c r="AI27" s="48"/>
      <c r="AJ27" s="48"/>
      <c r="AK27" s="48"/>
    </row>
    <row r="28" spans="2:37" x14ac:dyDescent="0.25">
      <c r="B28" s="48"/>
      <c r="C28" s="47"/>
      <c r="D28" s="48"/>
      <c r="E28" s="48"/>
      <c r="F28" s="48"/>
      <c r="G28" s="48"/>
      <c r="H28" s="8" t="s">
        <v>9</v>
      </c>
      <c r="I28" s="51" t="str">
        <f>IF(INT(N28),INT(N28)&amp;" yrs ","")&amp;IF(MOD(N28,1),ROUND(12*MOD(N28,1),0)&amp;" mos","")</f>
        <v/>
      </c>
      <c r="J28" s="48"/>
      <c r="K28" s="48"/>
      <c r="L28" s="48"/>
      <c r="M28" s="48"/>
      <c r="N28" s="48">
        <f>N26+N27</f>
        <v>0</v>
      </c>
      <c r="O28" s="48"/>
      <c r="AD28" s="48"/>
      <c r="AE28" s="48"/>
      <c r="AF28" s="48"/>
      <c r="AG28" s="48"/>
      <c r="AH28" s="48"/>
      <c r="AI28" s="48"/>
      <c r="AJ28" s="48"/>
      <c r="AK28" s="48"/>
    </row>
    <row r="29" spans="2:37" x14ac:dyDescent="0.25">
      <c r="B29" s="48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AD29" s="48"/>
      <c r="AE29" s="48"/>
      <c r="AF29" s="48"/>
      <c r="AG29" s="48"/>
      <c r="AH29" s="48"/>
      <c r="AI29" s="48"/>
      <c r="AJ29" s="48"/>
      <c r="AK29" s="48"/>
    </row>
    <row r="30" spans="2:37" x14ac:dyDescent="0.25">
      <c r="B30" s="48"/>
      <c r="C30" s="47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AD30" s="48"/>
      <c r="AE30" s="48"/>
      <c r="AF30" s="48"/>
      <c r="AG30" s="48"/>
      <c r="AH30" s="48"/>
      <c r="AI30" s="48"/>
      <c r="AJ30" s="48"/>
      <c r="AK30" s="48"/>
    </row>
    <row r="31" spans="2:37" ht="14.45" customHeight="1" x14ac:dyDescent="0.25">
      <c r="B31" s="48"/>
      <c r="C31" s="48"/>
      <c r="D31" s="21"/>
      <c r="E31" s="25" t="s">
        <v>45</v>
      </c>
      <c r="F31" s="25"/>
      <c r="G31" s="25"/>
      <c r="H31" s="25"/>
      <c r="I31" s="25"/>
      <c r="J31" s="25"/>
      <c r="K31" s="25"/>
      <c r="L31" s="25"/>
      <c r="M31" s="25"/>
      <c r="N31" s="10"/>
      <c r="O31" s="10"/>
      <c r="P31" s="22"/>
      <c r="Q31" s="22"/>
      <c r="R31" s="22"/>
      <c r="S31" s="22"/>
      <c r="T31" s="22"/>
      <c r="U31" s="22"/>
      <c r="V31" s="22"/>
      <c r="AD31" s="48"/>
      <c r="AE31" s="48"/>
      <c r="AF31" s="48"/>
      <c r="AG31" s="48"/>
      <c r="AH31" s="48"/>
      <c r="AI31" s="48"/>
      <c r="AJ31" s="48"/>
      <c r="AK31" s="48"/>
    </row>
    <row r="32" spans="2:37" s="10" customFormat="1" ht="14.45" customHeight="1" x14ac:dyDescent="0.25">
      <c r="H32" s="10" t="s">
        <v>22</v>
      </c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2:37" x14ac:dyDescent="0.25">
      <c r="B33" s="48"/>
      <c r="C33" s="48"/>
      <c r="D33" s="48"/>
      <c r="E33" s="47"/>
      <c r="F33" s="47"/>
      <c r="G33" s="47"/>
      <c r="H33" s="8" t="s">
        <v>24</v>
      </c>
      <c r="I33" s="44" t="str">
        <f>IF(INT(N33),INT(N33)&amp;" yrs ","")&amp;IF(MOD(N33,1),ROUND(12*MOD(N33,1),0)&amp;" mos","")</f>
        <v/>
      </c>
      <c r="J33" s="47" t="s">
        <v>23</v>
      </c>
      <c r="L33" s="48"/>
      <c r="M33" s="48"/>
      <c r="N33" s="48">
        <f>P23</f>
        <v>0</v>
      </c>
      <c r="O33" s="48"/>
      <c r="AD33" s="48"/>
      <c r="AE33" s="48"/>
      <c r="AF33" s="48"/>
      <c r="AG33" s="48"/>
      <c r="AH33" s="48"/>
      <c r="AI33" s="48"/>
      <c r="AJ33" s="48"/>
      <c r="AK33" s="48"/>
    </row>
    <row r="34" spans="2:37" x14ac:dyDescent="0.25">
      <c r="B34" s="48"/>
      <c r="C34" s="47"/>
      <c r="D34" s="48"/>
      <c r="E34" s="48"/>
      <c r="F34" s="48"/>
      <c r="G34" s="48"/>
      <c r="H34" s="8" t="s">
        <v>25</v>
      </c>
      <c r="I34" s="44" t="str">
        <f>I26</f>
        <v/>
      </c>
      <c r="J34" s="50" t="s">
        <v>31</v>
      </c>
      <c r="K34" s="48"/>
      <c r="L34" s="48"/>
      <c r="M34" s="48"/>
      <c r="N34" s="48">
        <f>N26</f>
        <v>0</v>
      </c>
      <c r="O34" s="48">
        <f>INT(N34)</f>
        <v>0</v>
      </c>
      <c r="P34" s="3">
        <f>12*MOD(N36,1)</f>
        <v>0</v>
      </c>
      <c r="AD34" s="48"/>
      <c r="AE34" s="48"/>
      <c r="AF34" s="48"/>
      <c r="AG34" s="48"/>
      <c r="AH34" s="48"/>
      <c r="AI34" s="48"/>
      <c r="AJ34" s="48"/>
      <c r="AK34" s="48"/>
    </row>
    <row r="35" spans="2:37" x14ac:dyDescent="0.25">
      <c r="B35" s="48"/>
      <c r="C35" s="47"/>
      <c r="D35" s="48"/>
      <c r="E35" s="48"/>
      <c r="F35" s="48"/>
      <c r="G35" s="48"/>
      <c r="H35" s="8" t="s">
        <v>32</v>
      </c>
      <c r="I35" s="44" t="str">
        <f>I28</f>
        <v/>
      </c>
      <c r="J35" s="5" t="s">
        <v>57</v>
      </c>
      <c r="L35" s="48"/>
      <c r="M35" s="48"/>
      <c r="N35" s="48">
        <f>N28</f>
        <v>0</v>
      </c>
      <c r="O35" s="48"/>
      <c r="AD35" s="48"/>
      <c r="AE35" s="48"/>
      <c r="AF35" s="48"/>
      <c r="AG35" s="48"/>
      <c r="AH35" s="48"/>
      <c r="AI35" s="48"/>
      <c r="AJ35" s="48"/>
      <c r="AK35" s="48"/>
    </row>
    <row r="36" spans="2:37" x14ac:dyDescent="0.25">
      <c r="B36" s="48"/>
      <c r="C36" s="47"/>
      <c r="D36" s="48"/>
      <c r="E36" s="48"/>
      <c r="F36" s="48"/>
      <c r="G36" s="48"/>
      <c r="H36" s="8" t="s">
        <v>14</v>
      </c>
      <c r="I36" s="106" t="str">
        <f>CONCATENATE(IF(INT(N36),INT(N36)&amp;" yrs ","")&amp;IF(MOD(N36,1),ROUND(12*MOD(N36,1),0)&amp;" mos","")," to ",IF(INT(O36),INT(O36)&amp;" yrs ","")&amp;IF(MOD(O36,1),ROUND(12*MOD(O36,1),0)&amp;" mos",""))</f>
        <v xml:space="preserve"> to </v>
      </c>
      <c r="J36" s="106"/>
      <c r="K36" s="106"/>
      <c r="L36" s="48"/>
      <c r="M36" s="48"/>
      <c r="N36" s="48">
        <f>N34+N33</f>
        <v>0</v>
      </c>
      <c r="O36" s="48">
        <f>N35+N33</f>
        <v>0</v>
      </c>
      <c r="R36" s="51" t="s">
        <v>66</v>
      </c>
      <c r="AD36" s="48"/>
      <c r="AE36" s="48"/>
      <c r="AF36" s="48"/>
      <c r="AG36" s="48"/>
      <c r="AH36" s="48"/>
      <c r="AI36" s="48"/>
      <c r="AJ36" s="48"/>
      <c r="AK36" s="48"/>
    </row>
    <row r="37" spans="2:37" x14ac:dyDescent="0.25">
      <c r="B37" s="48"/>
      <c r="C37" s="47"/>
      <c r="D37" s="48"/>
      <c r="E37" s="48"/>
      <c r="F37" s="48"/>
      <c r="G37" s="48"/>
      <c r="H37" s="8"/>
      <c r="I37" s="48"/>
      <c r="J37" s="48"/>
      <c r="K37" s="48"/>
      <c r="L37" s="48"/>
      <c r="M37" s="48"/>
      <c r="N37" s="48"/>
      <c r="O37" s="48"/>
      <c r="AD37" s="48"/>
      <c r="AE37" s="48"/>
      <c r="AF37" s="48"/>
      <c r="AG37" s="48"/>
      <c r="AH37" s="48"/>
      <c r="AI37" s="48"/>
      <c r="AJ37" s="48"/>
      <c r="AK37" s="48"/>
    </row>
    <row r="38" spans="2:37" ht="14.45" customHeight="1" x14ac:dyDescent="0.25">
      <c r="B38" s="48"/>
      <c r="C38" s="47"/>
      <c r="D38" s="48"/>
      <c r="E38" s="87" t="s">
        <v>69</v>
      </c>
      <c r="F38" s="87"/>
      <c r="G38" s="87"/>
      <c r="H38" s="87"/>
      <c r="I38" s="92" t="str">
        <f>IF(INT(N39),INT(N39)&amp;" yrs ","")&amp;IF(MOD(N39,1),ROUND(12*MOD(N39,1),0)&amp;" mos","")</f>
        <v/>
      </c>
      <c r="J38" s="92"/>
      <c r="K38" s="48"/>
      <c r="L38" s="48"/>
      <c r="M38" s="48"/>
      <c r="N38" s="48"/>
      <c r="O38" s="48"/>
      <c r="AD38" s="48"/>
      <c r="AE38" s="48"/>
      <c r="AF38" s="48"/>
      <c r="AG38" s="48"/>
      <c r="AH38" s="48"/>
      <c r="AI38" s="48"/>
      <c r="AJ38" s="48"/>
      <c r="AK38" s="48"/>
    </row>
    <row r="39" spans="2:37" x14ac:dyDescent="0.25">
      <c r="B39" s="48"/>
      <c r="C39" s="47"/>
      <c r="D39" s="48"/>
      <c r="E39" s="87"/>
      <c r="F39" s="87"/>
      <c r="G39" s="87"/>
      <c r="H39" s="87"/>
      <c r="I39" s="92"/>
      <c r="J39" s="92"/>
      <c r="K39" s="48"/>
      <c r="L39" s="48"/>
      <c r="M39" s="48"/>
      <c r="N39" s="48">
        <f>N36/2</f>
        <v>0</v>
      </c>
      <c r="O39" s="48"/>
      <c r="AD39" s="48"/>
      <c r="AE39" s="48"/>
      <c r="AF39" s="48"/>
      <c r="AG39" s="48"/>
      <c r="AH39" s="48"/>
      <c r="AI39" s="48"/>
      <c r="AJ39" s="48"/>
      <c r="AK39" s="48"/>
    </row>
    <row r="40" spans="2:37" ht="22.9" customHeight="1" x14ac:dyDescent="0.25">
      <c r="B40" s="48"/>
      <c r="C40" s="47"/>
      <c r="D40" s="48"/>
      <c r="E40" s="87"/>
      <c r="F40" s="87"/>
      <c r="G40" s="87"/>
      <c r="H40" s="87"/>
      <c r="I40" s="92"/>
      <c r="J40" s="92"/>
      <c r="K40" s="48"/>
      <c r="L40" s="48"/>
      <c r="M40" s="48"/>
      <c r="N40" s="48"/>
      <c r="O40" s="48"/>
      <c r="AD40" s="48"/>
      <c r="AE40" s="48"/>
      <c r="AF40" s="48"/>
      <c r="AG40" s="48"/>
      <c r="AH40" s="48"/>
      <c r="AI40" s="48"/>
      <c r="AJ40" s="48"/>
      <c r="AK40" s="48"/>
    </row>
    <row r="42" spans="2:37" x14ac:dyDescent="0.25">
      <c r="E42" s="52" t="s">
        <v>58</v>
      </c>
      <c r="F42" s="53"/>
      <c r="G42" s="54"/>
      <c r="H42" s="54"/>
      <c r="I42" s="54"/>
      <c r="J42" s="54"/>
      <c r="K42" s="54"/>
      <c r="L42" s="54"/>
      <c r="M42" s="51"/>
      <c r="N42" s="51"/>
    </row>
    <row r="43" spans="2:37" x14ac:dyDescent="0.25">
      <c r="E43" s="55" t="s">
        <v>59</v>
      </c>
      <c r="F43" s="56"/>
      <c r="G43" s="57"/>
      <c r="H43" s="57"/>
      <c r="I43" s="57"/>
      <c r="J43" s="51"/>
      <c r="K43" s="51"/>
      <c r="L43" s="51"/>
      <c r="M43" s="51"/>
      <c r="N43" s="51"/>
    </row>
    <row r="44" spans="2:37" x14ac:dyDescent="0.25">
      <c r="E44" s="51"/>
      <c r="F44" s="56" t="s">
        <v>70</v>
      </c>
      <c r="G44" s="62"/>
      <c r="H44" s="67"/>
      <c r="I44" s="57"/>
      <c r="J44" s="57"/>
      <c r="K44" s="88" t="s">
        <v>60</v>
      </c>
      <c r="L44" s="89" t="s">
        <v>65</v>
      </c>
      <c r="M44" s="51"/>
      <c r="N44" s="51"/>
    </row>
    <row r="45" spans="2:37" ht="25.15" customHeight="1" x14ac:dyDescent="0.25">
      <c r="E45" s="104" t="s">
        <v>71</v>
      </c>
      <c r="F45" s="104"/>
      <c r="G45" s="61"/>
      <c r="H45" s="68"/>
      <c r="I45" s="57"/>
      <c r="J45" s="57"/>
      <c r="K45" s="88"/>
      <c r="L45" s="89"/>
      <c r="M45" s="51"/>
      <c r="N45" s="51"/>
      <c r="P45" s="51"/>
      <c r="Q45" s="51"/>
    </row>
    <row r="46" spans="2:37" x14ac:dyDescent="0.25">
      <c r="E46" s="51"/>
      <c r="F46" s="56" t="s">
        <v>61</v>
      </c>
      <c r="G46" s="107" t="str">
        <f>IF(H44=0,"",DATE(YEAR(H44) + P46, MONTH(H44)+Q46, DAY(H44)-H45))</f>
        <v/>
      </c>
      <c r="H46" s="107"/>
      <c r="I46" s="51"/>
      <c r="J46" s="58" t="s">
        <v>62</v>
      </c>
      <c r="K46" s="59" t="str">
        <f>IF(N46=0,"",ROUNDDOWN(N46*0.05,10))</f>
        <v/>
      </c>
      <c r="L46" s="60" t="str">
        <f>IF(H44=0,"",DATE(YEAR(G46),MONTH(G46),DAY(G46)-K46))</f>
        <v/>
      </c>
      <c r="M46" s="51"/>
      <c r="N46" s="51">
        <f>N34*365</f>
        <v>0</v>
      </c>
      <c r="P46" s="3">
        <f>INT(N36)</f>
        <v>0</v>
      </c>
      <c r="Q46" s="3">
        <f>12*MOD(N36,1)</f>
        <v>0</v>
      </c>
    </row>
    <row r="47" spans="2:37" x14ac:dyDescent="0.25">
      <c r="E47" s="51"/>
      <c r="F47" s="56" t="s">
        <v>64</v>
      </c>
      <c r="G47" s="107" t="str">
        <f>IF(H44=0,"",DATE(YEAR(H44) + P47, MONTH(H44)+Q47, DAY(H44)-H45))</f>
        <v/>
      </c>
      <c r="H47" s="107"/>
      <c r="I47" s="51"/>
      <c r="J47" s="58" t="s">
        <v>63</v>
      </c>
      <c r="K47" s="59" t="str">
        <f>IF(N46=0,"",ROUNDDOWN(N46*0.15,4))</f>
        <v/>
      </c>
      <c r="L47" s="60" t="str">
        <f>IF(H44=0,"",DATE(YEAR(G46),MONTH(G46),DAY(G46)-K47))</f>
        <v/>
      </c>
      <c r="M47" s="51"/>
      <c r="N47" s="51"/>
      <c r="P47" s="3">
        <f>INT(O36)</f>
        <v>0</v>
      </c>
      <c r="Q47" s="3">
        <f>12*MOD(O36,1)</f>
        <v>0</v>
      </c>
    </row>
    <row r="48" spans="2:37" x14ac:dyDescent="0.25">
      <c r="E48" s="56"/>
      <c r="F48" s="57"/>
      <c r="G48" s="57"/>
      <c r="H48" s="57"/>
      <c r="I48" s="57"/>
      <c r="J48" s="8"/>
      <c r="K48" s="51"/>
      <c r="L48" s="51"/>
      <c r="M48" s="51"/>
      <c r="N48" s="51"/>
    </row>
    <row r="49" spans="5:6" x14ac:dyDescent="0.25">
      <c r="E49" s="105" t="s">
        <v>67</v>
      </c>
      <c r="F49" s="105"/>
    </row>
  </sheetData>
  <sheetProtection algorithmName="SHA-512" hashValue="sBbn16C70/U71nDsgc5FjmFp4Zy9KuDhy0J+1nlsHfifKUQCzzTwfs7DuQrZ7gsObSDELbsRCUtLrfQtq5ALlg==" saltValue="uQBj6PnBNNvvIeUuHyI8qA==" spinCount="100000" sheet="1" objects="1" scenarios="1" selectLockedCells="1"/>
  <mergeCells count="36">
    <mergeCell ref="C2:O2"/>
    <mergeCell ref="C4:D5"/>
    <mergeCell ref="E4:E5"/>
    <mergeCell ref="F4:M5"/>
    <mergeCell ref="C7:D8"/>
    <mergeCell ref="E7:F8"/>
    <mergeCell ref="H7:M8"/>
    <mergeCell ref="C23:O23"/>
    <mergeCell ref="K9:K10"/>
    <mergeCell ref="L9:L10"/>
    <mergeCell ref="M9:M11"/>
    <mergeCell ref="R9:R10"/>
    <mergeCell ref="C9:D11"/>
    <mergeCell ref="E9:E11"/>
    <mergeCell ref="F9:F11"/>
    <mergeCell ref="H9:H10"/>
    <mergeCell ref="I9:I10"/>
    <mergeCell ref="U9:U10"/>
    <mergeCell ref="J9:J10"/>
    <mergeCell ref="W9:W11"/>
    <mergeCell ref="N10:N11"/>
    <mergeCell ref="O10:O11"/>
    <mergeCell ref="S9:S10"/>
    <mergeCell ref="T9:T10"/>
    <mergeCell ref="V9:V10"/>
    <mergeCell ref="L44:L45"/>
    <mergeCell ref="E45:F45"/>
    <mergeCell ref="E49:F49"/>
    <mergeCell ref="H25:I25"/>
    <mergeCell ref="E38:H40"/>
    <mergeCell ref="I38:I40"/>
    <mergeCell ref="J38:J40"/>
    <mergeCell ref="I36:K36"/>
    <mergeCell ref="G46:H46"/>
    <mergeCell ref="G47:H47"/>
    <mergeCell ref="K44:K45"/>
  </mergeCells>
  <conditionalFormatting sqref="E12:E21">
    <cfRule type="expression" dxfId="3" priority="2">
      <formula>AND(E12&gt;0,N12=P$11)</formula>
    </cfRule>
  </conditionalFormatting>
  <conditionalFormatting sqref="H12:L21">
    <cfRule type="expression" dxfId="2" priority="1">
      <formula>AND(H12&gt;0,$O12=$Q$11)</formula>
    </cfRule>
  </conditionalFormatting>
  <dataValidations count="5">
    <dataValidation type="custom" showInputMessage="1" showErrorMessage="1" errorTitle="ENTRY ERROR" error="YOU MAY ENTER ONLY ONE SENTENCE PER COUNT." sqref="P22:Y22">
      <formula1>COUNTA($H23:$L23)&lt;=1</formula1>
    </dataValidation>
    <dataValidation type="custom" showInputMessage="1" showErrorMessage="1" errorTitle="ENTRY ERROR" error="YOU MAY ENTER ONLY ONE SENTENCE PER COUNT." sqref="P23:Y23">
      <formula1>COUNTA(#REF!)&lt;=1</formula1>
    </dataValidation>
    <dataValidation type="custom" allowBlank="1" showInputMessage="1" showErrorMessage="1" sqref="F14:G14">
      <formula1>COUNTA($H14:$L14)&lt;=1</formula1>
    </dataValidation>
    <dataValidation type="custom" allowBlank="1" showInputMessage="1" showErrorMessage="1" errorTitle="ENTRY ERROR" error="YOU MAY ENTER ONLY ONE SENTENCE PER COUNT." sqref="P13:Y13 P15:Y21 H14:Y14 H12:Y12">
      <formula1>COUNTA($H12:$L12)&lt;=1</formula1>
    </dataValidation>
    <dataValidation type="custom" showInputMessage="1" showErrorMessage="1" errorTitle="ENTRY ERROR" error="YOU MAY ENTER ONLY ONE SENTENCE PER COUNT." sqref="H15:O21 H13:O13">
      <formula1>COUNTA($H13:$L13)&lt;=1</formula1>
    </dataValidation>
  </dataValidations>
  <pageMargins left="0.25" right="0.25" top="0.5" bottom="0.5" header="0.3" footer="0.3"/>
  <pageSetup scale="95" fitToHeight="0" orientation="portrait" horizontalDpi="1200" verticalDpi="1200" r:id="rId1"/>
  <headerFooter>
    <oddFooter>&amp;CLast Updated 7/22/19
©Judge Ashley Kilbane 2019</oddFooter>
  </headerFooter>
  <drawing r:id="rId2"/>
  <legacyDrawing r:id="rId3"/>
  <controls>
    <mc:AlternateContent xmlns:mc="http://schemas.openxmlformats.org/markup-compatibility/2006">
      <mc:Choice Requires="x14">
        <control shapeId="2068" r:id="rId4" name="CheckBox20">
          <controlPr locked="0" autoLine="0" linkedCell="O21" r:id="rId5">
            <anchor moveWithCells="1" sizeWithCells="1">
              <from>
                <xdr:col>12</xdr:col>
                <xdr:colOff>323850</xdr:colOff>
                <xdr:row>20</xdr:row>
                <xdr:rowOff>28575</xdr:rowOff>
              </from>
              <to>
                <xdr:col>12</xdr:col>
                <xdr:colOff>457200</xdr:colOff>
                <xdr:row>20</xdr:row>
                <xdr:rowOff>161925</xdr:rowOff>
              </to>
            </anchor>
          </controlPr>
        </control>
      </mc:Choice>
      <mc:Fallback>
        <control shapeId="2068" r:id="rId4" name="CheckBox20"/>
      </mc:Fallback>
    </mc:AlternateContent>
    <mc:AlternateContent xmlns:mc="http://schemas.openxmlformats.org/markup-compatibility/2006">
      <mc:Choice Requires="x14">
        <control shapeId="2067" r:id="rId6" name="CheckBox19">
          <controlPr locked="0" autoLine="0" linkedCell="O20" r:id="rId5">
            <anchor moveWithCells="1" sizeWithCells="1">
              <from>
                <xdr:col>12</xdr:col>
                <xdr:colOff>323850</xdr:colOff>
                <xdr:row>19</xdr:row>
                <xdr:rowOff>28575</xdr:rowOff>
              </from>
              <to>
                <xdr:col>12</xdr:col>
                <xdr:colOff>457200</xdr:colOff>
                <xdr:row>19</xdr:row>
                <xdr:rowOff>161925</xdr:rowOff>
              </to>
            </anchor>
          </controlPr>
        </control>
      </mc:Choice>
      <mc:Fallback>
        <control shapeId="2067" r:id="rId6" name="CheckBox19"/>
      </mc:Fallback>
    </mc:AlternateContent>
    <mc:AlternateContent xmlns:mc="http://schemas.openxmlformats.org/markup-compatibility/2006">
      <mc:Choice Requires="x14">
        <control shapeId="2066" r:id="rId7" name="CheckBox18">
          <controlPr locked="0" autoLine="0" linkedCell="O19" r:id="rId5">
            <anchor moveWithCells="1" sizeWithCells="1">
              <from>
                <xdr:col>12</xdr:col>
                <xdr:colOff>323850</xdr:colOff>
                <xdr:row>18</xdr:row>
                <xdr:rowOff>28575</xdr:rowOff>
              </from>
              <to>
                <xdr:col>12</xdr:col>
                <xdr:colOff>457200</xdr:colOff>
                <xdr:row>18</xdr:row>
                <xdr:rowOff>161925</xdr:rowOff>
              </to>
            </anchor>
          </controlPr>
        </control>
      </mc:Choice>
      <mc:Fallback>
        <control shapeId="2066" r:id="rId7" name="CheckBox18"/>
      </mc:Fallback>
    </mc:AlternateContent>
    <mc:AlternateContent xmlns:mc="http://schemas.openxmlformats.org/markup-compatibility/2006">
      <mc:Choice Requires="x14">
        <control shapeId="2065" r:id="rId8" name="CheckBox17">
          <controlPr locked="0" autoLine="0" linkedCell="O18" r:id="rId5">
            <anchor moveWithCells="1" sizeWithCells="1">
              <from>
                <xdr:col>12</xdr:col>
                <xdr:colOff>323850</xdr:colOff>
                <xdr:row>17</xdr:row>
                <xdr:rowOff>28575</xdr:rowOff>
              </from>
              <to>
                <xdr:col>12</xdr:col>
                <xdr:colOff>457200</xdr:colOff>
                <xdr:row>17</xdr:row>
                <xdr:rowOff>161925</xdr:rowOff>
              </to>
            </anchor>
          </controlPr>
        </control>
      </mc:Choice>
      <mc:Fallback>
        <control shapeId="2065" r:id="rId8" name="CheckBox17"/>
      </mc:Fallback>
    </mc:AlternateContent>
    <mc:AlternateContent xmlns:mc="http://schemas.openxmlformats.org/markup-compatibility/2006">
      <mc:Choice Requires="x14">
        <control shapeId="2064" r:id="rId9" name="CheckBox16">
          <controlPr locked="0" autoLine="0" linkedCell="O17" r:id="rId5">
            <anchor moveWithCells="1" sizeWithCells="1">
              <from>
                <xdr:col>12</xdr:col>
                <xdr:colOff>323850</xdr:colOff>
                <xdr:row>16</xdr:row>
                <xdr:rowOff>28575</xdr:rowOff>
              </from>
              <to>
                <xdr:col>12</xdr:col>
                <xdr:colOff>457200</xdr:colOff>
                <xdr:row>16</xdr:row>
                <xdr:rowOff>161925</xdr:rowOff>
              </to>
            </anchor>
          </controlPr>
        </control>
      </mc:Choice>
      <mc:Fallback>
        <control shapeId="2064" r:id="rId9" name="CheckBox16"/>
      </mc:Fallback>
    </mc:AlternateContent>
    <mc:AlternateContent xmlns:mc="http://schemas.openxmlformats.org/markup-compatibility/2006">
      <mc:Choice Requires="x14">
        <control shapeId="2063" r:id="rId10" name="CheckBox15">
          <controlPr locked="0" autoLine="0" linkedCell="O16" r:id="rId5">
            <anchor moveWithCells="1" sizeWithCells="1">
              <from>
                <xdr:col>12</xdr:col>
                <xdr:colOff>323850</xdr:colOff>
                <xdr:row>15</xdr:row>
                <xdr:rowOff>28575</xdr:rowOff>
              </from>
              <to>
                <xdr:col>12</xdr:col>
                <xdr:colOff>457200</xdr:colOff>
                <xdr:row>15</xdr:row>
                <xdr:rowOff>161925</xdr:rowOff>
              </to>
            </anchor>
          </controlPr>
        </control>
      </mc:Choice>
      <mc:Fallback>
        <control shapeId="2063" r:id="rId10" name="CheckBox15"/>
      </mc:Fallback>
    </mc:AlternateContent>
    <mc:AlternateContent xmlns:mc="http://schemas.openxmlformats.org/markup-compatibility/2006">
      <mc:Choice Requires="x14">
        <control shapeId="2062" r:id="rId11" name="CheckBox14">
          <controlPr locked="0" autoLine="0" linkedCell="O15" r:id="rId5">
            <anchor moveWithCells="1" sizeWithCells="1">
              <from>
                <xdr:col>12</xdr:col>
                <xdr:colOff>323850</xdr:colOff>
                <xdr:row>14</xdr:row>
                <xdr:rowOff>28575</xdr:rowOff>
              </from>
              <to>
                <xdr:col>12</xdr:col>
                <xdr:colOff>457200</xdr:colOff>
                <xdr:row>14</xdr:row>
                <xdr:rowOff>161925</xdr:rowOff>
              </to>
            </anchor>
          </controlPr>
        </control>
      </mc:Choice>
      <mc:Fallback>
        <control shapeId="2062" r:id="rId11" name="CheckBox14"/>
      </mc:Fallback>
    </mc:AlternateContent>
    <mc:AlternateContent xmlns:mc="http://schemas.openxmlformats.org/markup-compatibility/2006">
      <mc:Choice Requires="x14">
        <control shapeId="2061" r:id="rId12" name="CheckBox13">
          <controlPr locked="0" autoLine="0" linkedCell="O14" r:id="rId5">
            <anchor moveWithCells="1" sizeWithCells="1">
              <from>
                <xdr:col>12</xdr:col>
                <xdr:colOff>323850</xdr:colOff>
                <xdr:row>13</xdr:row>
                <xdr:rowOff>28575</xdr:rowOff>
              </from>
              <to>
                <xdr:col>12</xdr:col>
                <xdr:colOff>457200</xdr:colOff>
                <xdr:row>13</xdr:row>
                <xdr:rowOff>161925</xdr:rowOff>
              </to>
            </anchor>
          </controlPr>
        </control>
      </mc:Choice>
      <mc:Fallback>
        <control shapeId="2061" r:id="rId12" name="CheckBox13"/>
      </mc:Fallback>
    </mc:AlternateContent>
    <mc:AlternateContent xmlns:mc="http://schemas.openxmlformats.org/markup-compatibility/2006">
      <mc:Choice Requires="x14">
        <control shapeId="2060" r:id="rId13" name="CheckBox12">
          <controlPr locked="0" autoLine="0" linkedCell="O13" r:id="rId5">
            <anchor moveWithCells="1" sizeWithCells="1">
              <from>
                <xdr:col>12</xdr:col>
                <xdr:colOff>323850</xdr:colOff>
                <xdr:row>12</xdr:row>
                <xdr:rowOff>19050</xdr:rowOff>
              </from>
              <to>
                <xdr:col>12</xdr:col>
                <xdr:colOff>457200</xdr:colOff>
                <xdr:row>12</xdr:row>
                <xdr:rowOff>152400</xdr:rowOff>
              </to>
            </anchor>
          </controlPr>
        </control>
      </mc:Choice>
      <mc:Fallback>
        <control shapeId="2060" r:id="rId13" name="CheckBox12"/>
      </mc:Fallback>
    </mc:AlternateContent>
    <mc:AlternateContent xmlns:mc="http://schemas.openxmlformats.org/markup-compatibility/2006">
      <mc:Choice Requires="x14">
        <control shapeId="2059" r:id="rId14" name="CheckBox11">
          <controlPr locked="0" autoLine="0" linkedCell="O12" r:id="rId5">
            <anchor moveWithCells="1" sizeWithCells="1">
              <from>
                <xdr:col>12</xdr:col>
                <xdr:colOff>323850</xdr:colOff>
                <xdr:row>11</xdr:row>
                <xdr:rowOff>28575</xdr:rowOff>
              </from>
              <to>
                <xdr:col>12</xdr:col>
                <xdr:colOff>457200</xdr:colOff>
                <xdr:row>11</xdr:row>
                <xdr:rowOff>161925</xdr:rowOff>
              </to>
            </anchor>
          </controlPr>
        </control>
      </mc:Choice>
      <mc:Fallback>
        <control shapeId="2059" r:id="rId14" name="CheckBox11"/>
      </mc:Fallback>
    </mc:AlternateContent>
    <mc:AlternateContent xmlns:mc="http://schemas.openxmlformats.org/markup-compatibility/2006">
      <mc:Choice Requires="x14">
        <control shapeId="2058" r:id="rId15" name="CheckBox10">
          <controlPr locked="0" autoLine="0" linkedCell="N21" r:id="rId5">
            <anchor moveWithCells="1" sizeWithCells="1">
              <from>
                <xdr:col>5</xdr:col>
                <xdr:colOff>304800</xdr:colOff>
                <xdr:row>20</xdr:row>
                <xdr:rowOff>28575</xdr:rowOff>
              </from>
              <to>
                <xdr:col>5</xdr:col>
                <xdr:colOff>438150</xdr:colOff>
                <xdr:row>20</xdr:row>
                <xdr:rowOff>161925</xdr:rowOff>
              </to>
            </anchor>
          </controlPr>
        </control>
      </mc:Choice>
      <mc:Fallback>
        <control shapeId="2058" r:id="rId15" name="CheckBox10"/>
      </mc:Fallback>
    </mc:AlternateContent>
    <mc:AlternateContent xmlns:mc="http://schemas.openxmlformats.org/markup-compatibility/2006">
      <mc:Choice Requires="x14">
        <control shapeId="2057" r:id="rId16" name="CheckBox9">
          <controlPr locked="0" autoLine="0" linkedCell="N20" r:id="rId5">
            <anchor moveWithCells="1" sizeWithCells="1">
              <from>
                <xdr:col>5</xdr:col>
                <xdr:colOff>304800</xdr:colOff>
                <xdr:row>19</xdr:row>
                <xdr:rowOff>28575</xdr:rowOff>
              </from>
              <to>
                <xdr:col>5</xdr:col>
                <xdr:colOff>438150</xdr:colOff>
                <xdr:row>19</xdr:row>
                <xdr:rowOff>161925</xdr:rowOff>
              </to>
            </anchor>
          </controlPr>
        </control>
      </mc:Choice>
      <mc:Fallback>
        <control shapeId="2057" r:id="rId16" name="CheckBox9"/>
      </mc:Fallback>
    </mc:AlternateContent>
    <mc:AlternateContent xmlns:mc="http://schemas.openxmlformats.org/markup-compatibility/2006">
      <mc:Choice Requires="x14">
        <control shapeId="2056" r:id="rId17" name="CheckBox8">
          <controlPr locked="0" autoLine="0" linkedCell="N19" r:id="rId5">
            <anchor moveWithCells="1" sizeWithCells="1">
              <from>
                <xdr:col>5</xdr:col>
                <xdr:colOff>304800</xdr:colOff>
                <xdr:row>18</xdr:row>
                <xdr:rowOff>28575</xdr:rowOff>
              </from>
              <to>
                <xdr:col>5</xdr:col>
                <xdr:colOff>438150</xdr:colOff>
                <xdr:row>18</xdr:row>
                <xdr:rowOff>161925</xdr:rowOff>
              </to>
            </anchor>
          </controlPr>
        </control>
      </mc:Choice>
      <mc:Fallback>
        <control shapeId="2056" r:id="rId17" name="CheckBox8"/>
      </mc:Fallback>
    </mc:AlternateContent>
    <mc:AlternateContent xmlns:mc="http://schemas.openxmlformats.org/markup-compatibility/2006">
      <mc:Choice Requires="x14">
        <control shapeId="2055" r:id="rId18" name="CheckBox7">
          <controlPr locked="0" autoLine="0" linkedCell="N18" r:id="rId5">
            <anchor moveWithCells="1" sizeWithCells="1">
              <from>
                <xdr:col>5</xdr:col>
                <xdr:colOff>304800</xdr:colOff>
                <xdr:row>17</xdr:row>
                <xdr:rowOff>28575</xdr:rowOff>
              </from>
              <to>
                <xdr:col>5</xdr:col>
                <xdr:colOff>438150</xdr:colOff>
                <xdr:row>17</xdr:row>
                <xdr:rowOff>161925</xdr:rowOff>
              </to>
            </anchor>
          </controlPr>
        </control>
      </mc:Choice>
      <mc:Fallback>
        <control shapeId="2055" r:id="rId18" name="CheckBox7"/>
      </mc:Fallback>
    </mc:AlternateContent>
    <mc:AlternateContent xmlns:mc="http://schemas.openxmlformats.org/markup-compatibility/2006">
      <mc:Choice Requires="x14">
        <control shapeId="2054" r:id="rId19" name="CheckBox6">
          <controlPr locked="0" autoLine="0" linkedCell="N17" r:id="rId5">
            <anchor moveWithCells="1" sizeWithCells="1">
              <from>
                <xdr:col>5</xdr:col>
                <xdr:colOff>304800</xdr:colOff>
                <xdr:row>16</xdr:row>
                <xdr:rowOff>28575</xdr:rowOff>
              </from>
              <to>
                <xdr:col>5</xdr:col>
                <xdr:colOff>438150</xdr:colOff>
                <xdr:row>16</xdr:row>
                <xdr:rowOff>161925</xdr:rowOff>
              </to>
            </anchor>
          </controlPr>
        </control>
      </mc:Choice>
      <mc:Fallback>
        <control shapeId="2054" r:id="rId19" name="CheckBox6"/>
      </mc:Fallback>
    </mc:AlternateContent>
    <mc:AlternateContent xmlns:mc="http://schemas.openxmlformats.org/markup-compatibility/2006">
      <mc:Choice Requires="x14">
        <control shapeId="2053" r:id="rId20" name="CheckBox5">
          <controlPr locked="0" autoLine="0" linkedCell="N16" r:id="rId5">
            <anchor moveWithCells="1" sizeWithCells="1">
              <from>
                <xdr:col>5</xdr:col>
                <xdr:colOff>304800</xdr:colOff>
                <xdr:row>15</xdr:row>
                <xdr:rowOff>28575</xdr:rowOff>
              </from>
              <to>
                <xdr:col>5</xdr:col>
                <xdr:colOff>438150</xdr:colOff>
                <xdr:row>15</xdr:row>
                <xdr:rowOff>161925</xdr:rowOff>
              </to>
            </anchor>
          </controlPr>
        </control>
      </mc:Choice>
      <mc:Fallback>
        <control shapeId="2053" r:id="rId20" name="CheckBox5"/>
      </mc:Fallback>
    </mc:AlternateContent>
    <mc:AlternateContent xmlns:mc="http://schemas.openxmlformats.org/markup-compatibility/2006">
      <mc:Choice Requires="x14">
        <control shapeId="2052" r:id="rId21" name="CheckBox4">
          <controlPr locked="0" autoLine="0" linkedCell="N15" r:id="rId5">
            <anchor moveWithCells="1" sizeWithCells="1">
              <from>
                <xdr:col>5</xdr:col>
                <xdr:colOff>304800</xdr:colOff>
                <xdr:row>14</xdr:row>
                <xdr:rowOff>28575</xdr:rowOff>
              </from>
              <to>
                <xdr:col>5</xdr:col>
                <xdr:colOff>438150</xdr:colOff>
                <xdr:row>14</xdr:row>
                <xdr:rowOff>161925</xdr:rowOff>
              </to>
            </anchor>
          </controlPr>
        </control>
      </mc:Choice>
      <mc:Fallback>
        <control shapeId="2052" r:id="rId21" name="CheckBox4"/>
      </mc:Fallback>
    </mc:AlternateContent>
    <mc:AlternateContent xmlns:mc="http://schemas.openxmlformats.org/markup-compatibility/2006">
      <mc:Choice Requires="x14">
        <control shapeId="2051" r:id="rId22" name="CheckBox3">
          <controlPr locked="0" autoLine="0" linkedCell="N14" r:id="rId5">
            <anchor moveWithCells="1" sizeWithCells="1">
              <from>
                <xdr:col>5</xdr:col>
                <xdr:colOff>304800</xdr:colOff>
                <xdr:row>13</xdr:row>
                <xdr:rowOff>28575</xdr:rowOff>
              </from>
              <to>
                <xdr:col>5</xdr:col>
                <xdr:colOff>438150</xdr:colOff>
                <xdr:row>13</xdr:row>
                <xdr:rowOff>161925</xdr:rowOff>
              </to>
            </anchor>
          </controlPr>
        </control>
      </mc:Choice>
      <mc:Fallback>
        <control shapeId="2051" r:id="rId22" name="CheckBox3"/>
      </mc:Fallback>
    </mc:AlternateContent>
    <mc:AlternateContent xmlns:mc="http://schemas.openxmlformats.org/markup-compatibility/2006">
      <mc:Choice Requires="x14">
        <control shapeId="2050" r:id="rId23" name="CheckBox2">
          <controlPr locked="0" autoLine="0" linkedCell="N13" r:id="rId5">
            <anchor moveWithCells="1" sizeWithCells="1">
              <from>
                <xdr:col>5</xdr:col>
                <xdr:colOff>304800</xdr:colOff>
                <xdr:row>12</xdr:row>
                <xdr:rowOff>19050</xdr:rowOff>
              </from>
              <to>
                <xdr:col>5</xdr:col>
                <xdr:colOff>438150</xdr:colOff>
                <xdr:row>12</xdr:row>
                <xdr:rowOff>152400</xdr:rowOff>
              </to>
            </anchor>
          </controlPr>
        </control>
      </mc:Choice>
      <mc:Fallback>
        <control shapeId="2050" r:id="rId23" name="CheckBox2"/>
      </mc:Fallback>
    </mc:AlternateContent>
    <mc:AlternateContent xmlns:mc="http://schemas.openxmlformats.org/markup-compatibility/2006">
      <mc:Choice Requires="x14">
        <control shapeId="2049" r:id="rId24" name="CheckBox1">
          <controlPr locked="0" autoLine="0" linkedCell="N12" r:id="rId5">
            <anchor moveWithCells="1" sizeWithCells="1">
              <from>
                <xdr:col>5</xdr:col>
                <xdr:colOff>304800</xdr:colOff>
                <xdr:row>11</xdr:row>
                <xdr:rowOff>28575</xdr:rowOff>
              </from>
              <to>
                <xdr:col>5</xdr:col>
                <xdr:colOff>438150</xdr:colOff>
                <xdr:row>11</xdr:row>
                <xdr:rowOff>161925</xdr:rowOff>
              </to>
            </anchor>
          </controlPr>
        </control>
      </mc:Choice>
      <mc:Fallback>
        <control shapeId="2049" r:id="rId24" name="CheckBox1"/>
      </mc:Fallback>
    </mc:AlternateContent>
    <mc:AlternateContent xmlns:mc="http://schemas.openxmlformats.org/markup-compatibility/2006">
      <mc:Choice Requires="x14">
        <control shapeId="2069" r:id="rId25" name="Button 21">
          <controlPr locked="0" defaultSize="0" print="0" autoFill="0" autoPict="0" macro="[0]!ClearcontentsandchecksConsecutive">
            <anchor moveWithCells="1" sizeWithCells="1">
              <from>
                <xdr:col>36</xdr:col>
                <xdr:colOff>66675</xdr:colOff>
                <xdr:row>8</xdr:row>
                <xdr:rowOff>142875</xdr:rowOff>
              </from>
              <to>
                <xdr:col>37</xdr:col>
                <xdr:colOff>0</xdr:colOff>
                <xdr:row>10</xdr:row>
                <xdr:rowOff>238125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C2:P50"/>
  <sheetViews>
    <sheetView showGridLines="0" showRowColHeaders="0" showRuler="0" topLeftCell="A25" zoomScale="92" zoomScaleNormal="92" zoomScaleSheetLayoutView="99" zoomScalePageLayoutView="131" workbookViewId="0">
      <selection activeCell="U37" sqref="U37"/>
    </sheetView>
  </sheetViews>
  <sheetFormatPr defaultColWidth="12.42578125" defaultRowHeight="15" x14ac:dyDescent="0.25"/>
  <cols>
    <col min="1" max="1" width="5.42578125" style="65" customWidth="1"/>
    <col min="2" max="2" width="3.28515625" style="65" customWidth="1"/>
    <col min="3" max="3" width="3.85546875" style="64" customWidth="1"/>
    <col min="4" max="4" width="4.85546875" style="65" customWidth="1"/>
    <col min="5" max="5" width="11" style="65" customWidth="1"/>
    <col min="6" max="6" width="12.28515625" style="65" customWidth="1"/>
    <col min="7" max="7" width="13.7109375" style="65" customWidth="1"/>
    <col min="8" max="9" width="13.42578125" style="65" customWidth="1"/>
    <col min="10" max="10" width="13.7109375" style="65" customWidth="1"/>
    <col min="11" max="11" width="2" style="65" hidden="1" customWidth="1"/>
    <col min="12" max="12" width="53" style="65" hidden="1" customWidth="1"/>
    <col min="13" max="13" width="63.28515625" style="65" hidden="1" customWidth="1"/>
    <col min="14" max="15" width="1.85546875" style="65" hidden="1" customWidth="1"/>
    <col min="16" max="16" width="2" style="65" hidden="1" customWidth="1"/>
    <col min="17" max="18" width="12.42578125" style="65" customWidth="1"/>
    <col min="19" max="16384" width="12.42578125" style="65"/>
  </cols>
  <sheetData>
    <row r="2" spans="3:13" x14ac:dyDescent="0.25">
      <c r="C2" s="90" t="s">
        <v>33</v>
      </c>
      <c r="D2" s="90"/>
      <c r="E2" s="90"/>
      <c r="F2" s="90"/>
      <c r="G2" s="90"/>
      <c r="H2" s="90"/>
      <c r="I2" s="90"/>
      <c r="J2" s="90"/>
    </row>
    <row r="3" spans="3:13" x14ac:dyDescent="0.25">
      <c r="C3" s="63"/>
      <c r="D3" s="63"/>
      <c r="E3" s="63"/>
      <c r="F3" s="63"/>
      <c r="G3" s="63"/>
      <c r="H3" s="63"/>
      <c r="I3" s="63"/>
      <c r="J3" s="63"/>
    </row>
    <row r="4" spans="3:13" x14ac:dyDescent="0.25">
      <c r="C4" s="102" t="s">
        <v>52</v>
      </c>
      <c r="D4" s="102"/>
      <c r="E4" s="102"/>
      <c r="F4" s="102"/>
      <c r="G4" s="102"/>
      <c r="H4" s="102"/>
      <c r="I4" s="102"/>
      <c r="J4" s="102"/>
      <c r="L4" s="65" t="s">
        <v>18</v>
      </c>
    </row>
    <row r="5" spans="3:13" ht="14.45" customHeight="1" x14ac:dyDescent="0.25">
      <c r="C5" s="93" t="s">
        <v>15</v>
      </c>
      <c r="D5" s="93"/>
      <c r="E5" s="94" t="s">
        <v>16</v>
      </c>
      <c r="F5" s="95" t="s">
        <v>17</v>
      </c>
      <c r="G5" s="95"/>
      <c r="H5" s="95"/>
      <c r="I5" s="95"/>
      <c r="J5" s="95"/>
      <c r="L5" s="65" t="s">
        <v>19</v>
      </c>
    </row>
    <row r="6" spans="3:13" x14ac:dyDescent="0.25">
      <c r="C6" s="93"/>
      <c r="D6" s="93"/>
      <c r="E6" s="94"/>
      <c r="F6" s="95"/>
      <c r="G6" s="95"/>
      <c r="H6" s="95"/>
      <c r="I6" s="95"/>
      <c r="J6" s="95"/>
    </row>
    <row r="7" spans="3:13" ht="21" customHeight="1" x14ac:dyDescent="0.25">
      <c r="C7" s="96" t="s">
        <v>10</v>
      </c>
      <c r="D7" s="96"/>
      <c r="E7" s="97" t="s">
        <v>43</v>
      </c>
      <c r="F7" s="95" t="s">
        <v>29</v>
      </c>
      <c r="G7" s="95" t="s">
        <v>30</v>
      </c>
      <c r="H7" s="95" t="s">
        <v>0</v>
      </c>
      <c r="I7" s="95" t="s">
        <v>1</v>
      </c>
      <c r="J7" s="95" t="s">
        <v>2</v>
      </c>
      <c r="K7" s="5"/>
    </row>
    <row r="8" spans="3:13" ht="21" customHeight="1" x14ac:dyDescent="0.25">
      <c r="C8" s="96"/>
      <c r="D8" s="96"/>
      <c r="E8" s="98"/>
      <c r="F8" s="99"/>
      <c r="G8" s="99"/>
      <c r="H8" s="99"/>
      <c r="I8" s="99"/>
      <c r="J8" s="99"/>
      <c r="K8" s="5"/>
    </row>
    <row r="9" spans="3:13" ht="21" customHeight="1" x14ac:dyDescent="0.25">
      <c r="C9" s="96"/>
      <c r="D9" s="96"/>
      <c r="E9" s="42" t="s">
        <v>5</v>
      </c>
      <c r="F9" s="6" t="s">
        <v>5</v>
      </c>
      <c r="G9" s="6" t="s">
        <v>5</v>
      </c>
      <c r="H9" s="6" t="s">
        <v>11</v>
      </c>
      <c r="I9" s="6" t="s">
        <v>11</v>
      </c>
      <c r="J9" s="6" t="s">
        <v>11</v>
      </c>
      <c r="K9" s="5"/>
    </row>
    <row r="10" spans="3:13" x14ac:dyDescent="0.25">
      <c r="C10" s="7" t="s">
        <v>6</v>
      </c>
      <c r="D10" s="40">
        <v>1</v>
      </c>
      <c r="E10" s="40">
        <v>3</v>
      </c>
      <c r="F10" s="40">
        <v>3</v>
      </c>
      <c r="G10" s="40"/>
      <c r="H10" s="40"/>
      <c r="I10" s="40"/>
      <c r="J10" s="40"/>
      <c r="K10" s="65">
        <f t="shared" ref="K10:K19" si="0">H10/12</f>
        <v>0</v>
      </c>
      <c r="L10" s="65">
        <f t="shared" ref="L10:L19" si="1">F10+G10+K10</f>
        <v>3</v>
      </c>
      <c r="M10" s="65" t="str">
        <f t="shared" ref="M10:M19" si="2">CONCATENATE(C10," ",D10)</f>
        <v>Ct. 1</v>
      </c>
    </row>
    <row r="11" spans="3:13" x14ac:dyDescent="0.25">
      <c r="C11" s="12" t="s">
        <v>6</v>
      </c>
      <c r="D11" s="41">
        <v>2</v>
      </c>
      <c r="E11" s="41"/>
      <c r="F11" s="41"/>
      <c r="G11" s="41">
        <v>4</v>
      </c>
      <c r="H11" s="41"/>
      <c r="I11" s="41"/>
      <c r="J11" s="41"/>
      <c r="K11" s="65">
        <f t="shared" si="0"/>
        <v>0</v>
      </c>
      <c r="L11" s="65">
        <f t="shared" si="1"/>
        <v>4</v>
      </c>
      <c r="M11" s="65" t="str">
        <f t="shared" si="2"/>
        <v>Ct. 2</v>
      </c>
    </row>
    <row r="12" spans="3:13" x14ac:dyDescent="0.25">
      <c r="C12" s="7" t="s">
        <v>6</v>
      </c>
      <c r="D12" s="40">
        <v>3</v>
      </c>
      <c r="E12" s="40"/>
      <c r="F12" s="40"/>
      <c r="G12" s="40"/>
      <c r="H12" s="40">
        <v>18</v>
      </c>
      <c r="I12" s="40"/>
      <c r="J12" s="40"/>
      <c r="K12" s="65">
        <f t="shared" si="0"/>
        <v>1.5</v>
      </c>
      <c r="L12" s="65">
        <f t="shared" si="1"/>
        <v>1.5</v>
      </c>
      <c r="M12" s="65" t="str">
        <f t="shared" si="2"/>
        <v>Ct. 3</v>
      </c>
    </row>
    <row r="13" spans="3:13" x14ac:dyDescent="0.25">
      <c r="C13" s="12" t="s">
        <v>6</v>
      </c>
      <c r="D13" s="41"/>
      <c r="E13" s="41"/>
      <c r="F13" s="41"/>
      <c r="G13" s="41"/>
      <c r="H13" s="41"/>
      <c r="I13" s="41"/>
      <c r="J13" s="41"/>
      <c r="K13" s="65">
        <f t="shared" si="0"/>
        <v>0</v>
      </c>
      <c r="L13" s="65">
        <f t="shared" si="1"/>
        <v>0</v>
      </c>
      <c r="M13" s="65" t="str">
        <f t="shared" si="2"/>
        <v xml:space="preserve">Ct. </v>
      </c>
    </row>
    <row r="14" spans="3:13" x14ac:dyDescent="0.25">
      <c r="C14" s="7" t="s">
        <v>6</v>
      </c>
      <c r="D14" s="40"/>
      <c r="E14" s="40"/>
      <c r="F14" s="40"/>
      <c r="G14" s="40"/>
      <c r="H14" s="40"/>
      <c r="I14" s="40"/>
      <c r="J14" s="40"/>
      <c r="K14" s="65">
        <f t="shared" si="0"/>
        <v>0</v>
      </c>
      <c r="L14" s="65">
        <f t="shared" si="1"/>
        <v>0</v>
      </c>
      <c r="M14" s="65" t="str">
        <f t="shared" si="2"/>
        <v xml:space="preserve">Ct. </v>
      </c>
    </row>
    <row r="15" spans="3:13" x14ac:dyDescent="0.25">
      <c r="C15" s="12" t="s">
        <v>6</v>
      </c>
      <c r="D15" s="41"/>
      <c r="E15" s="41"/>
      <c r="F15" s="41"/>
      <c r="G15" s="41"/>
      <c r="H15" s="41"/>
      <c r="I15" s="41"/>
      <c r="J15" s="41"/>
      <c r="K15" s="65">
        <f t="shared" si="0"/>
        <v>0</v>
      </c>
      <c r="L15" s="65">
        <f t="shared" si="1"/>
        <v>0</v>
      </c>
      <c r="M15" s="65" t="str">
        <f t="shared" si="2"/>
        <v xml:space="preserve">Ct. </v>
      </c>
    </row>
    <row r="16" spans="3:13" x14ac:dyDescent="0.25">
      <c r="C16" s="7" t="s">
        <v>6</v>
      </c>
      <c r="D16" s="40"/>
      <c r="E16" s="40"/>
      <c r="F16" s="40"/>
      <c r="G16" s="40"/>
      <c r="H16" s="40"/>
      <c r="I16" s="40"/>
      <c r="J16" s="40"/>
      <c r="K16" s="65">
        <f t="shared" si="0"/>
        <v>0</v>
      </c>
      <c r="L16" s="65">
        <f t="shared" si="1"/>
        <v>0</v>
      </c>
      <c r="M16" s="65" t="str">
        <f t="shared" si="2"/>
        <v xml:space="preserve">Ct. </v>
      </c>
    </row>
    <row r="17" spans="3:15" x14ac:dyDescent="0.25">
      <c r="C17" s="12" t="s">
        <v>6</v>
      </c>
      <c r="D17" s="41"/>
      <c r="E17" s="41"/>
      <c r="F17" s="41"/>
      <c r="G17" s="41"/>
      <c r="H17" s="41"/>
      <c r="I17" s="41"/>
      <c r="J17" s="41"/>
      <c r="K17" s="65">
        <f t="shared" si="0"/>
        <v>0</v>
      </c>
      <c r="L17" s="65">
        <f t="shared" si="1"/>
        <v>0</v>
      </c>
      <c r="M17" s="65" t="str">
        <f t="shared" si="2"/>
        <v xml:space="preserve">Ct. </v>
      </c>
    </row>
    <row r="18" spans="3:15" x14ac:dyDescent="0.25">
      <c r="C18" s="7" t="s">
        <v>6</v>
      </c>
      <c r="D18" s="40"/>
      <c r="E18" s="40"/>
      <c r="F18" s="40"/>
      <c r="G18" s="40"/>
      <c r="H18" s="40"/>
      <c r="I18" s="40"/>
      <c r="J18" s="40"/>
      <c r="K18" s="65">
        <f t="shared" si="0"/>
        <v>0</v>
      </c>
      <c r="L18" s="65">
        <f t="shared" si="1"/>
        <v>0</v>
      </c>
      <c r="M18" s="65" t="str">
        <f t="shared" si="2"/>
        <v xml:space="preserve">Ct. </v>
      </c>
    </row>
    <row r="19" spans="3:15" x14ac:dyDescent="0.25">
      <c r="C19" s="12" t="s">
        <v>6</v>
      </c>
      <c r="D19" s="41"/>
      <c r="E19" s="41"/>
      <c r="F19" s="41"/>
      <c r="G19" s="41"/>
      <c r="H19" s="41"/>
      <c r="I19" s="41"/>
      <c r="J19" s="41"/>
      <c r="K19" s="65">
        <f t="shared" si="0"/>
        <v>0</v>
      </c>
      <c r="L19" s="65">
        <f t="shared" si="1"/>
        <v>0</v>
      </c>
      <c r="M19" s="65" t="str">
        <f t="shared" si="2"/>
        <v xml:space="preserve">Ct. </v>
      </c>
    </row>
    <row r="20" spans="3:15" ht="28.15" customHeight="1" x14ac:dyDescent="0.25">
      <c r="C20" s="103" t="s">
        <v>75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</row>
    <row r="21" spans="3:15" ht="6" customHeight="1" x14ac:dyDescent="0.25">
      <c r="C21" s="65"/>
    </row>
    <row r="22" spans="3:15" ht="7.9" customHeight="1" x14ac:dyDescent="0.25">
      <c r="C22" s="13"/>
    </row>
    <row r="23" spans="3:15" x14ac:dyDescent="0.25">
      <c r="F23" s="100" t="s">
        <v>26</v>
      </c>
      <c r="G23" s="100"/>
      <c r="H23" s="14" t="s">
        <v>21</v>
      </c>
    </row>
    <row r="24" spans="3:15" x14ac:dyDescent="0.25">
      <c r="F24" s="8" t="s">
        <v>7</v>
      </c>
      <c r="G24" s="65">
        <f>MAX(L10:L19)</f>
        <v>4</v>
      </c>
      <c r="H24" s="9" t="str">
        <f>CONCATENATE("(",M24,")")</f>
        <v>(Ct. 2)</v>
      </c>
      <c r="L24" s="65" t="s">
        <v>12</v>
      </c>
      <c r="M24" s="65" t="str">
        <f>VLOOKUP(G24,L10:M19,2,FALSE)</f>
        <v>Ct. 2</v>
      </c>
    </row>
    <row r="25" spans="3:15" x14ac:dyDescent="0.25">
      <c r="F25" s="8" t="s">
        <v>8</v>
      </c>
      <c r="G25" s="65">
        <f>IF(MAX(K10:K19)&gt;L26,L27,0.5*(IF(SUM(F10:F19)&gt;0,MAX(F10:F19),MAX(G10:G19))))</f>
        <v>1.5</v>
      </c>
      <c r="H25" s="9" t="str">
        <f>CONCATENATE("(",M25,")")</f>
        <v>(Ct. 1)</v>
      </c>
      <c r="I25" s="8"/>
      <c r="K25" s="65">
        <f>G25*2</f>
        <v>3</v>
      </c>
      <c r="L25" s="65" t="s">
        <v>12</v>
      </c>
      <c r="M25" s="65" t="str">
        <f>IF(MAX(K10:K19)&gt;L26," ",VLOOKUP(K25,L10:M19,2,FALSE))</f>
        <v>Ct. 1</v>
      </c>
    </row>
    <row r="26" spans="3:15" x14ac:dyDescent="0.25">
      <c r="F26" s="8" t="s">
        <v>9</v>
      </c>
      <c r="G26" s="65">
        <f>IF(MAX(K10:K19)&gt;L26,L27,G24+G25)</f>
        <v>5.5</v>
      </c>
      <c r="L26" s="65">
        <f>IF(SUM(F10:F19)&gt;0,MAX(F10:F19),MAX(G10:G19))</f>
        <v>3</v>
      </c>
      <c r="M26" s="65" t="s">
        <v>54</v>
      </c>
    </row>
    <row r="27" spans="3:15" ht="9.6" customHeight="1" x14ac:dyDescent="0.25">
      <c r="F27" s="45" t="str">
        <f>IF(G26=L27,M26,"")</f>
        <v/>
      </c>
      <c r="G27" s="69"/>
      <c r="L27" s="65" t="s">
        <v>53</v>
      </c>
    </row>
    <row r="29" spans="3:15" ht="14.45" customHeight="1" x14ac:dyDescent="0.25">
      <c r="C29" s="101" t="s">
        <v>20</v>
      </c>
      <c r="D29" s="101"/>
      <c r="E29" s="101"/>
      <c r="F29" s="101"/>
      <c r="G29" s="101"/>
      <c r="H29" s="101"/>
      <c r="I29" s="101"/>
      <c r="J29" s="101"/>
      <c r="K29" s="10"/>
    </row>
    <row r="30" spans="3:15" x14ac:dyDescent="0.25">
      <c r="C30" s="10"/>
      <c r="D30" s="10"/>
      <c r="E30" s="10" t="s">
        <v>22</v>
      </c>
      <c r="F30" s="10"/>
      <c r="G30" s="10"/>
      <c r="H30" s="10"/>
      <c r="I30" s="10"/>
      <c r="J30" s="10"/>
      <c r="K30" s="10"/>
    </row>
    <row r="31" spans="3:15" x14ac:dyDescent="0.25">
      <c r="C31" s="65"/>
      <c r="E31" s="8" t="s">
        <v>24</v>
      </c>
      <c r="F31" s="44">
        <f>MAX(E10:E19)</f>
        <v>3</v>
      </c>
      <c r="G31" s="65" t="s">
        <v>13</v>
      </c>
      <c r="H31" s="64" t="s">
        <v>23</v>
      </c>
    </row>
    <row r="32" spans="3:15" x14ac:dyDescent="0.25">
      <c r="E32" s="8" t="s">
        <v>25</v>
      </c>
      <c r="F32" s="44">
        <f>G24</f>
        <v>4</v>
      </c>
      <c r="G32" s="65" t="s">
        <v>13</v>
      </c>
      <c r="H32" s="64" t="s">
        <v>31</v>
      </c>
      <c r="L32" s="65">
        <f>F32</f>
        <v>4</v>
      </c>
    </row>
    <row r="33" spans="3:16" x14ac:dyDescent="0.25">
      <c r="E33" s="8" t="s">
        <v>32</v>
      </c>
      <c r="F33" s="44">
        <f>G26</f>
        <v>5.5</v>
      </c>
      <c r="G33" s="65" t="s">
        <v>13</v>
      </c>
      <c r="H33" s="64" t="s">
        <v>27</v>
      </c>
      <c r="L33" s="65">
        <f>F33</f>
        <v>5.5</v>
      </c>
    </row>
    <row r="34" spans="3:16" x14ac:dyDescent="0.25">
      <c r="E34" s="8" t="s">
        <v>14</v>
      </c>
      <c r="F34" s="44" t="str">
        <f>CONCATENATE(F31+F32, " to ",IF(MAX(K10:K19)&gt;L26,L27,F31++F33))</f>
        <v>7 to 8.5</v>
      </c>
      <c r="G34" s="65" t="s">
        <v>13</v>
      </c>
      <c r="L34" s="65">
        <f>F31+F32</f>
        <v>7</v>
      </c>
      <c r="M34" s="65">
        <f>F31+F33</f>
        <v>8.5</v>
      </c>
    </row>
    <row r="35" spans="3:16" x14ac:dyDescent="0.25">
      <c r="C35" s="65"/>
      <c r="D35" s="64"/>
      <c r="F35" s="8"/>
    </row>
    <row r="36" spans="3:16" ht="3.6" customHeight="1" x14ac:dyDescent="0.25">
      <c r="C36" s="65"/>
      <c r="D36" s="64"/>
      <c r="G36" s="8"/>
    </row>
    <row r="37" spans="3:16" ht="13.9" customHeight="1" x14ac:dyDescent="0.25">
      <c r="C37" s="87" t="s">
        <v>68</v>
      </c>
      <c r="D37" s="87"/>
      <c r="E37" s="87"/>
      <c r="F37" s="92">
        <f>L34/2</f>
        <v>3.5</v>
      </c>
      <c r="G37" s="91" t="s">
        <v>13</v>
      </c>
      <c r="H37" s="91"/>
    </row>
    <row r="38" spans="3:16" x14ac:dyDescent="0.25">
      <c r="C38" s="87"/>
      <c r="D38" s="87"/>
      <c r="E38" s="87"/>
      <c r="F38" s="92"/>
      <c r="G38" s="91"/>
      <c r="H38" s="91"/>
    </row>
    <row r="39" spans="3:16" ht="23.45" customHeight="1" x14ac:dyDescent="0.25">
      <c r="C39" s="87"/>
      <c r="D39" s="87"/>
      <c r="E39" s="87"/>
      <c r="F39" s="92"/>
      <c r="G39" s="91"/>
      <c r="H39" s="91"/>
    </row>
    <row r="40" spans="3:16" ht="4.9000000000000004" customHeight="1" x14ac:dyDescent="0.25">
      <c r="F40" s="8"/>
    </row>
    <row r="41" spans="3:16" x14ac:dyDescent="0.25">
      <c r="F41" s="8"/>
    </row>
    <row r="42" spans="3:16" x14ac:dyDescent="0.25">
      <c r="C42" s="52" t="s">
        <v>73</v>
      </c>
      <c r="D42" s="53"/>
      <c r="E42" s="54"/>
      <c r="F42" s="54"/>
      <c r="G42" s="54"/>
      <c r="H42" s="54"/>
      <c r="I42" s="54"/>
      <c r="J42" s="54"/>
      <c r="N42" s="3"/>
      <c r="O42" s="3"/>
    </row>
    <row r="43" spans="3:16" x14ac:dyDescent="0.25">
      <c r="C43" s="55" t="s">
        <v>59</v>
      </c>
      <c r="D43" s="56"/>
      <c r="E43" s="57"/>
      <c r="F43" s="57"/>
      <c r="G43" s="57"/>
      <c r="N43" s="3"/>
      <c r="O43" s="3"/>
    </row>
    <row r="44" spans="3:16" x14ac:dyDescent="0.25">
      <c r="E44" s="56" t="s">
        <v>72</v>
      </c>
      <c r="F44" s="70">
        <v>43665</v>
      </c>
      <c r="G44" s="57"/>
      <c r="H44" s="57"/>
      <c r="I44" s="88" t="s">
        <v>60</v>
      </c>
      <c r="J44" s="89" t="s">
        <v>65</v>
      </c>
      <c r="N44" s="3"/>
      <c r="O44" s="3"/>
    </row>
    <row r="45" spans="3:16" ht="27" customHeight="1" x14ac:dyDescent="0.25">
      <c r="C45" s="87" t="s">
        <v>71</v>
      </c>
      <c r="D45" s="87"/>
      <c r="E45" s="87"/>
      <c r="F45" s="77">
        <v>10</v>
      </c>
      <c r="G45" s="57"/>
      <c r="H45" s="57"/>
      <c r="I45" s="88"/>
      <c r="J45" s="89"/>
    </row>
    <row r="46" spans="3:16" x14ac:dyDescent="0.25">
      <c r="E46" s="56" t="s">
        <v>61</v>
      </c>
      <c r="F46" s="78">
        <f>IF(F44=0,"",DATE(YEAR(F44) + N46, MONTH(F44)+O46, DAY(F44)-F45))</f>
        <v>46212</v>
      </c>
      <c r="G46" s="62"/>
      <c r="H46" s="79" t="s">
        <v>62</v>
      </c>
      <c r="I46" s="80">
        <f>IF(L46=0,"",ROUNDDOWN(L46*0.05,10))</f>
        <v>73</v>
      </c>
      <c r="J46" s="81">
        <f>IF(F46="","",DATE(YEAR(F46),MONTH(F46),DAY(F46)-I46))</f>
        <v>46139</v>
      </c>
      <c r="L46" s="65">
        <f>L32*365</f>
        <v>1460</v>
      </c>
      <c r="N46" s="3">
        <f>INT(L34)</f>
        <v>7</v>
      </c>
      <c r="O46" s="3">
        <f>12*MOD(L34,1)</f>
        <v>0</v>
      </c>
      <c r="P46" s="65">
        <f>P34*365</f>
        <v>0</v>
      </c>
    </row>
    <row r="47" spans="3:16" x14ac:dyDescent="0.25">
      <c r="E47" s="56" t="s">
        <v>64</v>
      </c>
      <c r="F47" s="78">
        <f>IF(F44=0,"",DATE(YEAR(F44) + N47, MONTH(F44)+O47, DAY(F44)-F45))</f>
        <v>46761</v>
      </c>
      <c r="G47" s="62"/>
      <c r="H47" s="79" t="s">
        <v>63</v>
      </c>
      <c r="I47" s="80">
        <f>IF(L46=0,"",ROUNDDOWN(L46*0.15,4))</f>
        <v>219</v>
      </c>
      <c r="J47" s="81">
        <f>IF(F46="","",DATE(YEAR(F46),MONTH(F46),DAY(F46)-I47))</f>
        <v>45993</v>
      </c>
      <c r="N47" s="3">
        <f>INT(M34)</f>
        <v>8</v>
      </c>
      <c r="O47" s="3">
        <f>12*MOD(M34,1)</f>
        <v>6</v>
      </c>
    </row>
    <row r="48" spans="3:16" x14ac:dyDescent="0.25">
      <c r="C48" s="65"/>
      <c r="D48" s="76"/>
      <c r="E48" s="75"/>
    </row>
    <row r="50" spans="3:5" x14ac:dyDescent="0.25">
      <c r="C50" s="74" t="s">
        <v>74</v>
      </c>
      <c r="D50" s="66"/>
      <c r="E50" s="66"/>
    </row>
  </sheetData>
  <sheetProtection algorithmName="SHA-512" hashValue="yYb0OrvIKZ5xZRmcRmO/0XTaenTfNu0iA6koSjbl41hIW1MJBWOKGFrRt2R9cr3fqu1+7TIRrSrZG3oyKbjdgA==" saltValue="6jWQy+jePP75l9GWKw4UrQ==" spinCount="100000" sheet="1" objects="1" scenarios="1" selectLockedCells="1" selectUnlockedCells="1"/>
  <mergeCells count="22">
    <mergeCell ref="H7:H8"/>
    <mergeCell ref="C2:J2"/>
    <mergeCell ref="C4:J4"/>
    <mergeCell ref="C5:D6"/>
    <mergeCell ref="E5:E6"/>
    <mergeCell ref="F5:J6"/>
    <mergeCell ref="I44:I45"/>
    <mergeCell ref="J44:J45"/>
    <mergeCell ref="C45:E45"/>
    <mergeCell ref="I7:I8"/>
    <mergeCell ref="J7:J8"/>
    <mergeCell ref="C20:O20"/>
    <mergeCell ref="F23:G23"/>
    <mergeCell ref="C29:J29"/>
    <mergeCell ref="C37:E39"/>
    <mergeCell ref="F37:F39"/>
    <mergeCell ref="G37:G39"/>
    <mergeCell ref="H37:H39"/>
    <mergeCell ref="C7:D9"/>
    <mergeCell ref="E7:E8"/>
    <mergeCell ref="F7:F8"/>
    <mergeCell ref="G7:G8"/>
  </mergeCells>
  <dataValidations count="3">
    <dataValidation type="custom" allowBlank="1" showInputMessage="1" showErrorMessage="1" errorTitle="ENTRY ERROR" error="YOU MAY ENTER ONLY ONE SENTENCE PER COUNT." sqref="F10:M10 K11:M19 F12:J12">
      <formula1>COUNTA($F10:$J10)&lt;=1</formula1>
    </dataValidation>
    <dataValidation type="custom" showInputMessage="1" showErrorMessage="1" errorTitle="ENTRY ERROR" error="YOU MAY ENTER ONLY ONE SENTENCE PER COUNT." sqref="F11:J11 F13:J19">
      <formula1>COUNTA($F11:$J11)&lt;=1</formula1>
    </dataValidation>
    <dataValidation type="custom" allowBlank="1" showInputMessage="1" showErrorMessage="1" sqref="E12">
      <formula1>COUNTA($F12:$J12)&lt;=1</formula1>
    </dataValidation>
  </dataValidations>
  <pageMargins left="0.25" right="0.25" top="0.43" bottom="0.75" header="0.3" footer="0.3"/>
  <pageSetup fitToHeight="0" orientation="portrait" horizontalDpi="1200" verticalDpi="1200" r:id="rId1"/>
  <headerFooter>
    <oddFooter>&amp;CLast Updated 7/19/19
©Judge Ashley Kilbane 2019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locked="0" defaultSize="0" print="0" autoFill="0" autoPict="0" macro="[0]!ClearcontentsandchecksCONCURRENT">
                <anchor moveWithCells="1" sizeWithCells="1">
                  <from>
                    <xdr:col>16</xdr:col>
                    <xdr:colOff>28575</xdr:colOff>
                    <xdr:row>6</xdr:row>
                    <xdr:rowOff>76200</xdr:rowOff>
                  </from>
                  <to>
                    <xdr:col>16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C2:P50"/>
  <sheetViews>
    <sheetView showGridLines="0" showRowColHeaders="0" showRuler="0" topLeftCell="A16" zoomScale="88" zoomScaleNormal="88" zoomScaleSheetLayoutView="99" zoomScalePageLayoutView="131" workbookViewId="0">
      <selection activeCell="V17" sqref="V17"/>
    </sheetView>
  </sheetViews>
  <sheetFormatPr defaultColWidth="12.42578125" defaultRowHeight="15" x14ac:dyDescent="0.25"/>
  <cols>
    <col min="1" max="1" width="5.42578125" style="65" customWidth="1"/>
    <col min="2" max="2" width="3.28515625" style="65" customWidth="1"/>
    <col min="3" max="3" width="3.85546875" style="64" customWidth="1"/>
    <col min="4" max="4" width="4.85546875" style="65" customWidth="1"/>
    <col min="5" max="5" width="11" style="65" customWidth="1"/>
    <col min="6" max="6" width="12.28515625" style="65" customWidth="1"/>
    <col min="7" max="7" width="13.7109375" style="65" customWidth="1"/>
    <col min="8" max="9" width="13.42578125" style="65" customWidth="1"/>
    <col min="10" max="10" width="13.7109375" style="65" customWidth="1"/>
    <col min="11" max="11" width="2" style="65" hidden="1" customWidth="1"/>
    <col min="12" max="12" width="53" style="65" hidden="1" customWidth="1"/>
    <col min="13" max="13" width="63.28515625" style="65" hidden="1" customWidth="1"/>
    <col min="14" max="15" width="1.85546875" style="65" hidden="1" customWidth="1"/>
    <col min="16" max="16" width="2" style="65" hidden="1" customWidth="1"/>
    <col min="17" max="18" width="12.42578125" style="65" customWidth="1"/>
    <col min="19" max="16384" width="12.42578125" style="65"/>
  </cols>
  <sheetData>
    <row r="2" spans="3:13" x14ac:dyDescent="0.25">
      <c r="C2" s="90" t="s">
        <v>33</v>
      </c>
      <c r="D2" s="90"/>
      <c r="E2" s="90"/>
      <c r="F2" s="90"/>
      <c r="G2" s="90"/>
      <c r="H2" s="90"/>
      <c r="I2" s="90"/>
      <c r="J2" s="90"/>
    </row>
    <row r="3" spans="3:13" x14ac:dyDescent="0.25">
      <c r="C3" s="63"/>
      <c r="D3" s="63"/>
      <c r="E3" s="63"/>
      <c r="F3" s="63"/>
      <c r="G3" s="63"/>
      <c r="H3" s="63"/>
      <c r="I3" s="63"/>
      <c r="J3" s="63"/>
    </row>
    <row r="4" spans="3:13" x14ac:dyDescent="0.25">
      <c r="C4" s="102" t="s">
        <v>52</v>
      </c>
      <c r="D4" s="102"/>
      <c r="E4" s="102"/>
      <c r="F4" s="102"/>
      <c r="G4" s="102"/>
      <c r="H4" s="102"/>
      <c r="I4" s="102"/>
      <c r="J4" s="102"/>
      <c r="L4" s="65" t="s">
        <v>18</v>
      </c>
    </row>
    <row r="5" spans="3:13" ht="14.45" customHeight="1" x14ac:dyDescent="0.25">
      <c r="C5" s="93" t="s">
        <v>15</v>
      </c>
      <c r="D5" s="93"/>
      <c r="E5" s="94" t="s">
        <v>16</v>
      </c>
      <c r="F5" s="95" t="s">
        <v>17</v>
      </c>
      <c r="G5" s="95"/>
      <c r="H5" s="95"/>
      <c r="I5" s="95"/>
      <c r="J5" s="95"/>
      <c r="L5" s="65" t="s">
        <v>19</v>
      </c>
    </row>
    <row r="6" spans="3:13" x14ac:dyDescent="0.25">
      <c r="C6" s="93"/>
      <c r="D6" s="93"/>
      <c r="E6" s="94"/>
      <c r="F6" s="95"/>
      <c r="G6" s="95"/>
      <c r="H6" s="95"/>
      <c r="I6" s="95"/>
      <c r="J6" s="95"/>
    </row>
    <row r="7" spans="3:13" ht="21" customHeight="1" x14ac:dyDescent="0.25">
      <c r="C7" s="96" t="s">
        <v>10</v>
      </c>
      <c r="D7" s="96"/>
      <c r="E7" s="97" t="s">
        <v>43</v>
      </c>
      <c r="F7" s="95" t="s">
        <v>29</v>
      </c>
      <c r="G7" s="95" t="s">
        <v>30</v>
      </c>
      <c r="H7" s="95" t="s">
        <v>0</v>
      </c>
      <c r="I7" s="95" t="s">
        <v>1</v>
      </c>
      <c r="J7" s="95" t="s">
        <v>2</v>
      </c>
      <c r="K7" s="5"/>
    </row>
    <row r="8" spans="3:13" ht="21" customHeight="1" x14ac:dyDescent="0.25">
      <c r="C8" s="96"/>
      <c r="D8" s="96"/>
      <c r="E8" s="98"/>
      <c r="F8" s="99"/>
      <c r="G8" s="99"/>
      <c r="H8" s="99"/>
      <c r="I8" s="99"/>
      <c r="J8" s="99"/>
      <c r="K8" s="5"/>
    </row>
    <row r="9" spans="3:13" ht="21" customHeight="1" x14ac:dyDescent="0.25">
      <c r="C9" s="96"/>
      <c r="D9" s="96"/>
      <c r="E9" s="42" t="s">
        <v>5</v>
      </c>
      <c r="F9" s="6" t="s">
        <v>5</v>
      </c>
      <c r="G9" s="6" t="s">
        <v>5</v>
      </c>
      <c r="H9" s="6" t="s">
        <v>11</v>
      </c>
      <c r="I9" s="6" t="s">
        <v>11</v>
      </c>
      <c r="J9" s="6" t="s">
        <v>11</v>
      </c>
      <c r="K9" s="5"/>
    </row>
    <row r="10" spans="3:13" x14ac:dyDescent="0.25">
      <c r="C10" s="7" t="s">
        <v>6</v>
      </c>
      <c r="D10" s="40">
        <v>1</v>
      </c>
      <c r="E10" s="40">
        <v>3</v>
      </c>
      <c r="F10" s="40">
        <v>3</v>
      </c>
      <c r="G10" s="40"/>
      <c r="H10" s="40"/>
      <c r="I10" s="40"/>
      <c r="J10" s="40"/>
      <c r="K10" s="65">
        <f t="shared" ref="K10:K19" si="0">H10/12</f>
        <v>0</v>
      </c>
      <c r="L10" s="65">
        <f t="shared" ref="L10:L19" si="1">F10+G10+K10</f>
        <v>3</v>
      </c>
      <c r="M10" s="65" t="str">
        <f t="shared" ref="M10:M19" si="2">CONCATENATE(C10," ",D10)</f>
        <v>Ct. 1</v>
      </c>
    </row>
    <row r="11" spans="3:13" x14ac:dyDescent="0.25">
      <c r="C11" s="12" t="s">
        <v>6</v>
      </c>
      <c r="D11" s="41">
        <v>2</v>
      </c>
      <c r="E11" s="41"/>
      <c r="F11" s="41"/>
      <c r="G11" s="41">
        <v>4</v>
      </c>
      <c r="H11" s="41"/>
      <c r="I11" s="41"/>
      <c r="J11" s="41"/>
      <c r="K11" s="65">
        <f t="shared" si="0"/>
        <v>0</v>
      </c>
      <c r="L11" s="65">
        <f t="shared" si="1"/>
        <v>4</v>
      </c>
      <c r="M11" s="65" t="str">
        <f t="shared" si="2"/>
        <v>Ct. 2</v>
      </c>
    </row>
    <row r="12" spans="3:13" x14ac:dyDescent="0.25">
      <c r="C12" s="7" t="s">
        <v>6</v>
      </c>
      <c r="D12" s="40">
        <v>3</v>
      </c>
      <c r="E12" s="40"/>
      <c r="F12" s="40"/>
      <c r="G12" s="40"/>
      <c r="H12" s="40">
        <v>60</v>
      </c>
      <c r="I12" s="40"/>
      <c r="J12" s="40"/>
      <c r="K12" s="65">
        <f t="shared" si="0"/>
        <v>5</v>
      </c>
      <c r="L12" s="65">
        <f t="shared" si="1"/>
        <v>5</v>
      </c>
      <c r="M12" s="65" t="str">
        <f t="shared" si="2"/>
        <v>Ct. 3</v>
      </c>
    </row>
    <row r="13" spans="3:13" x14ac:dyDescent="0.25">
      <c r="C13" s="12" t="s">
        <v>6</v>
      </c>
      <c r="D13" s="41"/>
      <c r="E13" s="41"/>
      <c r="F13" s="41"/>
      <c r="G13" s="41"/>
      <c r="H13" s="41"/>
      <c r="I13" s="41"/>
      <c r="J13" s="41"/>
      <c r="K13" s="65">
        <f t="shared" si="0"/>
        <v>0</v>
      </c>
      <c r="L13" s="65">
        <f t="shared" si="1"/>
        <v>0</v>
      </c>
      <c r="M13" s="65" t="str">
        <f t="shared" si="2"/>
        <v xml:space="preserve">Ct. </v>
      </c>
    </row>
    <row r="14" spans="3:13" x14ac:dyDescent="0.25">
      <c r="C14" s="7" t="s">
        <v>6</v>
      </c>
      <c r="D14" s="40"/>
      <c r="E14" s="40"/>
      <c r="F14" s="40"/>
      <c r="G14" s="40"/>
      <c r="H14" s="40"/>
      <c r="I14" s="40"/>
      <c r="J14" s="40"/>
      <c r="K14" s="65">
        <f t="shared" si="0"/>
        <v>0</v>
      </c>
      <c r="L14" s="65">
        <f t="shared" si="1"/>
        <v>0</v>
      </c>
      <c r="M14" s="65" t="str">
        <f t="shared" si="2"/>
        <v xml:space="preserve">Ct. </v>
      </c>
    </row>
    <row r="15" spans="3:13" x14ac:dyDescent="0.25">
      <c r="C15" s="12" t="s">
        <v>6</v>
      </c>
      <c r="D15" s="41"/>
      <c r="E15" s="41"/>
      <c r="F15" s="41"/>
      <c r="G15" s="41"/>
      <c r="H15" s="41"/>
      <c r="I15" s="41"/>
      <c r="J15" s="41"/>
      <c r="K15" s="65">
        <f t="shared" si="0"/>
        <v>0</v>
      </c>
      <c r="L15" s="65">
        <f t="shared" si="1"/>
        <v>0</v>
      </c>
      <c r="M15" s="65" t="str">
        <f t="shared" si="2"/>
        <v xml:space="preserve">Ct. </v>
      </c>
    </row>
    <row r="16" spans="3:13" x14ac:dyDescent="0.25">
      <c r="C16" s="7" t="s">
        <v>6</v>
      </c>
      <c r="D16" s="40"/>
      <c r="E16" s="40"/>
      <c r="F16" s="40"/>
      <c r="G16" s="40"/>
      <c r="H16" s="40"/>
      <c r="I16" s="40"/>
      <c r="J16" s="40"/>
      <c r="K16" s="65">
        <f t="shared" si="0"/>
        <v>0</v>
      </c>
      <c r="L16" s="65">
        <f t="shared" si="1"/>
        <v>0</v>
      </c>
      <c r="M16" s="65" t="str">
        <f t="shared" si="2"/>
        <v xml:space="preserve">Ct. </v>
      </c>
    </row>
    <row r="17" spans="3:15" x14ac:dyDescent="0.25">
      <c r="C17" s="12" t="s">
        <v>6</v>
      </c>
      <c r="D17" s="41"/>
      <c r="E17" s="41"/>
      <c r="F17" s="41"/>
      <c r="G17" s="41"/>
      <c r="H17" s="41"/>
      <c r="I17" s="41"/>
      <c r="J17" s="41"/>
      <c r="K17" s="65">
        <f t="shared" si="0"/>
        <v>0</v>
      </c>
      <c r="L17" s="65">
        <f t="shared" si="1"/>
        <v>0</v>
      </c>
      <c r="M17" s="65" t="str">
        <f t="shared" si="2"/>
        <v xml:space="preserve">Ct. </v>
      </c>
    </row>
    <row r="18" spans="3:15" x14ac:dyDescent="0.25">
      <c r="C18" s="7" t="s">
        <v>6</v>
      </c>
      <c r="D18" s="40"/>
      <c r="E18" s="40"/>
      <c r="F18" s="40"/>
      <c r="G18" s="40"/>
      <c r="H18" s="40"/>
      <c r="I18" s="40"/>
      <c r="J18" s="40"/>
      <c r="K18" s="65">
        <f t="shared" si="0"/>
        <v>0</v>
      </c>
      <c r="L18" s="65">
        <f t="shared" si="1"/>
        <v>0</v>
      </c>
      <c r="M18" s="65" t="str">
        <f t="shared" si="2"/>
        <v xml:space="preserve">Ct. </v>
      </c>
    </row>
    <row r="19" spans="3:15" x14ac:dyDescent="0.25">
      <c r="C19" s="12" t="s">
        <v>6</v>
      </c>
      <c r="D19" s="41"/>
      <c r="E19" s="41"/>
      <c r="F19" s="41"/>
      <c r="G19" s="41"/>
      <c r="H19" s="41"/>
      <c r="I19" s="41"/>
      <c r="J19" s="41"/>
      <c r="K19" s="65">
        <f t="shared" si="0"/>
        <v>0</v>
      </c>
      <c r="L19" s="65">
        <f t="shared" si="1"/>
        <v>0</v>
      </c>
      <c r="M19" s="65" t="str">
        <f t="shared" si="2"/>
        <v xml:space="preserve">Ct. </v>
      </c>
    </row>
    <row r="20" spans="3:15" ht="28.15" customHeight="1" x14ac:dyDescent="0.25">
      <c r="C20" s="103" t="s">
        <v>75</v>
      </c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</row>
    <row r="21" spans="3:15" ht="6" customHeight="1" x14ac:dyDescent="0.25">
      <c r="C21" s="65"/>
    </row>
    <row r="22" spans="3:15" ht="7.9" customHeight="1" x14ac:dyDescent="0.25">
      <c r="C22" s="13"/>
    </row>
    <row r="23" spans="3:15" x14ac:dyDescent="0.25">
      <c r="F23" s="100" t="s">
        <v>26</v>
      </c>
      <c r="G23" s="100"/>
      <c r="H23" s="14" t="s">
        <v>21</v>
      </c>
    </row>
    <row r="24" spans="3:15" x14ac:dyDescent="0.25">
      <c r="F24" s="8" t="s">
        <v>7</v>
      </c>
      <c r="G24" s="65">
        <f>MAX(L10:L19)</f>
        <v>5</v>
      </c>
      <c r="H24" s="9" t="str">
        <f>CONCATENATE("(",M24,")")</f>
        <v>(Ct. 3)</v>
      </c>
      <c r="L24" s="65" t="s">
        <v>12</v>
      </c>
      <c r="M24" s="65" t="str">
        <f>VLOOKUP(G24,L10:M19,2,FALSE)</f>
        <v>Ct. 3</v>
      </c>
    </row>
    <row r="25" spans="3:15" x14ac:dyDescent="0.25">
      <c r="F25" s="8" t="s">
        <v>8</v>
      </c>
      <c r="G25" s="65" t="str">
        <f>IF(MAX(K10:K19)&gt;L26,L27,0.5*(IF(SUM(F10:F19)&gt;0,MAX(F10:F19),MAX(G10:G19))))</f>
        <v>None</v>
      </c>
      <c r="H25" s="9" t="str">
        <f>CONCATENATE("(",M25,")")</f>
        <v>( )</v>
      </c>
      <c r="I25" s="8"/>
      <c r="K25" s="65" t="e">
        <f>G25*2</f>
        <v>#VALUE!</v>
      </c>
      <c r="L25" s="65" t="s">
        <v>12</v>
      </c>
      <c r="M25" s="65" t="str">
        <f>IF(MAX(K10:K19)&gt;L26," ",VLOOKUP(K25,L10:M19,2,FALSE))</f>
        <v xml:space="preserve"> </v>
      </c>
    </row>
    <row r="26" spans="3:15" x14ac:dyDescent="0.25">
      <c r="F26" s="8" t="s">
        <v>9</v>
      </c>
      <c r="G26" s="65" t="str">
        <f>IF(MAX(K10:K19)&gt;L26,L27,G24+G25)</f>
        <v>None</v>
      </c>
      <c r="L26" s="65">
        <f>IF(SUM(F10:F19)&gt;0,MAX(F10:F19),MAX(G10:G19))</f>
        <v>3</v>
      </c>
      <c r="M26" s="65" t="s">
        <v>54</v>
      </c>
    </row>
    <row r="27" spans="3:15" ht="9.6" customHeight="1" x14ac:dyDescent="0.25">
      <c r="F27" s="45" t="str">
        <f>IF(G26=L27,M26,"")</f>
        <v>WARNING: Note that the minimum term will outlast the indefinite term.</v>
      </c>
      <c r="G27" s="69"/>
      <c r="L27" s="65" t="s">
        <v>53</v>
      </c>
    </row>
    <row r="29" spans="3:15" ht="14.45" customHeight="1" x14ac:dyDescent="0.25">
      <c r="C29" s="101" t="s">
        <v>20</v>
      </c>
      <c r="D29" s="101"/>
      <c r="E29" s="101"/>
      <c r="F29" s="101"/>
      <c r="G29" s="101"/>
      <c r="H29" s="101"/>
      <c r="I29" s="101"/>
      <c r="J29" s="101"/>
      <c r="K29" s="10"/>
    </row>
    <row r="30" spans="3:15" x14ac:dyDescent="0.25">
      <c r="C30" s="10"/>
      <c r="D30" s="10"/>
      <c r="E30" s="10" t="s">
        <v>22</v>
      </c>
      <c r="F30" s="10"/>
      <c r="G30" s="10"/>
      <c r="H30" s="10"/>
      <c r="I30" s="10"/>
      <c r="J30" s="10"/>
      <c r="K30" s="10"/>
    </row>
    <row r="31" spans="3:15" x14ac:dyDescent="0.25">
      <c r="C31" s="65"/>
      <c r="E31" s="8" t="s">
        <v>24</v>
      </c>
      <c r="F31" s="44">
        <f>MAX(E10:E19)</f>
        <v>3</v>
      </c>
      <c r="G31" s="65" t="s">
        <v>13</v>
      </c>
      <c r="H31" s="64" t="s">
        <v>23</v>
      </c>
    </row>
    <row r="32" spans="3:15" x14ac:dyDescent="0.25">
      <c r="E32" s="8" t="s">
        <v>25</v>
      </c>
      <c r="F32" s="44">
        <f>G24</f>
        <v>5</v>
      </c>
      <c r="G32" s="65" t="s">
        <v>13</v>
      </c>
      <c r="H32" s="64" t="s">
        <v>31</v>
      </c>
      <c r="L32" s="65">
        <f>F32</f>
        <v>5</v>
      </c>
    </row>
    <row r="33" spans="3:16" x14ac:dyDescent="0.25">
      <c r="E33" s="8" t="s">
        <v>32</v>
      </c>
      <c r="F33" s="44" t="str">
        <f>G26</f>
        <v>None</v>
      </c>
      <c r="G33" s="65" t="s">
        <v>13</v>
      </c>
      <c r="H33" s="64" t="s">
        <v>27</v>
      </c>
      <c r="L33" s="65" t="str">
        <f>F33</f>
        <v>None</v>
      </c>
    </row>
    <row r="34" spans="3:16" x14ac:dyDescent="0.25">
      <c r="E34" s="8" t="s">
        <v>14</v>
      </c>
      <c r="F34" s="44" t="str">
        <f>CONCATENATE(F31+F32, " to ",IF(MAX(K10:K19)&gt;L26,L27,F31++F33))</f>
        <v>8 to None</v>
      </c>
      <c r="G34" s="65" t="s">
        <v>13</v>
      </c>
      <c r="L34" s="65">
        <f>F31+F32</f>
        <v>8</v>
      </c>
      <c r="M34" s="65" t="e">
        <f>F31+F33</f>
        <v>#VALUE!</v>
      </c>
    </row>
    <row r="35" spans="3:16" x14ac:dyDescent="0.25">
      <c r="C35" s="65"/>
      <c r="D35" s="64"/>
      <c r="F35" s="8"/>
    </row>
    <row r="36" spans="3:16" ht="3.6" customHeight="1" x14ac:dyDescent="0.25">
      <c r="C36" s="65"/>
      <c r="D36" s="64"/>
      <c r="G36" s="8"/>
    </row>
    <row r="37" spans="3:16" ht="13.9" customHeight="1" x14ac:dyDescent="0.25">
      <c r="C37" s="87" t="s">
        <v>68</v>
      </c>
      <c r="D37" s="87"/>
      <c r="E37" s="87"/>
      <c r="F37" s="92">
        <f>L34/2</f>
        <v>4</v>
      </c>
      <c r="G37" s="91" t="s">
        <v>13</v>
      </c>
      <c r="H37" s="91"/>
    </row>
    <row r="38" spans="3:16" x14ac:dyDescent="0.25">
      <c r="C38" s="87"/>
      <c r="D38" s="87"/>
      <c r="E38" s="87"/>
      <c r="F38" s="92"/>
      <c r="G38" s="91"/>
      <c r="H38" s="91"/>
    </row>
    <row r="39" spans="3:16" ht="23.45" customHeight="1" x14ac:dyDescent="0.25">
      <c r="C39" s="87"/>
      <c r="D39" s="87"/>
      <c r="E39" s="87"/>
      <c r="F39" s="92"/>
      <c r="G39" s="91"/>
      <c r="H39" s="91"/>
    </row>
    <row r="40" spans="3:16" ht="4.9000000000000004" customHeight="1" x14ac:dyDescent="0.25">
      <c r="F40" s="8"/>
    </row>
    <row r="41" spans="3:16" x14ac:dyDescent="0.25">
      <c r="F41" s="8"/>
    </row>
    <row r="42" spans="3:16" x14ac:dyDescent="0.25">
      <c r="C42" s="52" t="s">
        <v>73</v>
      </c>
      <c r="D42" s="53"/>
      <c r="E42" s="54"/>
      <c r="F42" s="54"/>
      <c r="G42" s="54"/>
      <c r="H42" s="54"/>
      <c r="I42" s="54"/>
      <c r="J42" s="54"/>
      <c r="N42" s="3"/>
      <c r="O42" s="3"/>
    </row>
    <row r="43" spans="3:16" x14ac:dyDescent="0.25">
      <c r="C43" s="55" t="s">
        <v>59</v>
      </c>
      <c r="D43" s="56"/>
      <c r="E43" s="57"/>
      <c r="F43" s="57"/>
      <c r="G43" s="57"/>
      <c r="N43" s="3"/>
      <c r="O43" s="3"/>
    </row>
    <row r="44" spans="3:16" x14ac:dyDescent="0.25">
      <c r="E44" s="56" t="s">
        <v>72</v>
      </c>
      <c r="F44" s="70">
        <v>43665</v>
      </c>
      <c r="G44" s="57"/>
      <c r="H44" s="57"/>
      <c r="I44" s="88" t="s">
        <v>60</v>
      </c>
      <c r="J44" s="89" t="s">
        <v>65</v>
      </c>
      <c r="N44" s="3"/>
      <c r="O44" s="3"/>
    </row>
    <row r="45" spans="3:16" ht="27" customHeight="1" x14ac:dyDescent="0.25">
      <c r="C45" s="87" t="s">
        <v>71</v>
      </c>
      <c r="D45" s="87"/>
      <c r="E45" s="87"/>
      <c r="F45" s="77">
        <v>10</v>
      </c>
      <c r="G45" s="57"/>
      <c r="H45" s="57"/>
      <c r="I45" s="88"/>
      <c r="J45" s="89"/>
    </row>
    <row r="46" spans="3:16" x14ac:dyDescent="0.25">
      <c r="E46" s="56" t="s">
        <v>61</v>
      </c>
      <c r="F46" s="78">
        <f>IF(F44=0,"",DATE(YEAR(F44) + N46, MONTH(F44)+O46, DAY(F44)-F45))</f>
        <v>46577</v>
      </c>
      <c r="G46" s="62"/>
      <c r="H46" s="79" t="s">
        <v>62</v>
      </c>
      <c r="I46" s="80">
        <f>IF(L46=0,"",ROUNDDOWN(L46*0.05,10))</f>
        <v>91.25</v>
      </c>
      <c r="J46" s="81">
        <f>IF(F46="","",DATE(YEAR(F46),MONTH(F46),DAY(F46)-I46))</f>
        <v>46485</v>
      </c>
      <c r="L46" s="65">
        <f>L32*365</f>
        <v>1825</v>
      </c>
      <c r="N46" s="3">
        <f>INT(L34)</f>
        <v>8</v>
      </c>
      <c r="O46" s="3">
        <f>12*MOD(L34,1)</f>
        <v>0</v>
      </c>
      <c r="P46" s="65">
        <f>P34*365</f>
        <v>0</v>
      </c>
    </row>
    <row r="47" spans="3:16" x14ac:dyDescent="0.25">
      <c r="E47" s="56" t="s">
        <v>64</v>
      </c>
      <c r="F47" s="78" t="e">
        <f>IF(F44=0,"",DATE(YEAR(F44) + N47, MONTH(F44)+O47, DAY(F44)-F45))</f>
        <v>#VALUE!</v>
      </c>
      <c r="G47" s="62"/>
      <c r="H47" s="79" t="s">
        <v>63</v>
      </c>
      <c r="I47" s="80">
        <f>IF(L46=0,"",ROUNDDOWN(L46*0.15,4))</f>
        <v>273.75</v>
      </c>
      <c r="J47" s="81">
        <f>IF(F46="","",DATE(YEAR(F46),MONTH(F46),DAY(F46)-I47))</f>
        <v>46303</v>
      </c>
      <c r="N47" s="3" t="e">
        <f>INT(M34)</f>
        <v>#VALUE!</v>
      </c>
      <c r="O47" s="3" t="e">
        <f>12*MOD(M34,1)</f>
        <v>#VALUE!</v>
      </c>
    </row>
    <row r="48" spans="3:16" x14ac:dyDescent="0.25">
      <c r="C48" s="65"/>
      <c r="D48" s="76"/>
      <c r="E48" s="75"/>
      <c r="F48" s="55" t="str">
        <f>IF(G26=L27,M26,"")</f>
        <v>WARNING: Note that the minimum term will outlast the indefinite term.</v>
      </c>
    </row>
    <row r="50" spans="3:5" x14ac:dyDescent="0.25">
      <c r="C50" s="74" t="s">
        <v>74</v>
      </c>
      <c r="D50" s="66"/>
      <c r="E50" s="66"/>
    </row>
  </sheetData>
  <sheetProtection algorithmName="SHA-512" hashValue="w+rudzxxqdVHdolY0QhU6jlFEqhUe/fupidco1oN+d1tM0fRjRsIJVuHR+WF48IrlHO97NA+ogI5+N+So+2nsw==" saltValue="JZQ5ixcFMIdfg52jlJjZNw==" spinCount="100000" sheet="1" objects="1" scenarios="1" selectLockedCells="1" selectUnlockedCells="1"/>
  <mergeCells count="22">
    <mergeCell ref="H7:H8"/>
    <mergeCell ref="C2:J2"/>
    <mergeCell ref="C4:J4"/>
    <mergeCell ref="C5:D6"/>
    <mergeCell ref="E5:E6"/>
    <mergeCell ref="F5:J6"/>
    <mergeCell ref="I44:I45"/>
    <mergeCell ref="J44:J45"/>
    <mergeCell ref="C45:E45"/>
    <mergeCell ref="I7:I8"/>
    <mergeCell ref="J7:J8"/>
    <mergeCell ref="C20:O20"/>
    <mergeCell ref="F23:G23"/>
    <mergeCell ref="C29:J29"/>
    <mergeCell ref="C37:E39"/>
    <mergeCell ref="F37:F39"/>
    <mergeCell ref="G37:G39"/>
    <mergeCell ref="H37:H39"/>
    <mergeCell ref="C7:D9"/>
    <mergeCell ref="E7:E8"/>
    <mergeCell ref="F7:F8"/>
    <mergeCell ref="G7:G8"/>
  </mergeCells>
  <dataValidations count="3">
    <dataValidation type="custom" allowBlank="1" showInputMessage="1" showErrorMessage="1" errorTitle="ENTRY ERROR" error="YOU MAY ENTER ONLY ONE SENTENCE PER COUNT." sqref="F10:M10 K11:M19 F12:J12">
      <formula1>COUNTA($F10:$J10)&lt;=1</formula1>
    </dataValidation>
    <dataValidation type="custom" showInputMessage="1" showErrorMessage="1" errorTitle="ENTRY ERROR" error="YOU MAY ENTER ONLY ONE SENTENCE PER COUNT." sqref="F11:J11 F13:J19">
      <formula1>COUNTA($F11:$J11)&lt;=1</formula1>
    </dataValidation>
    <dataValidation type="custom" allowBlank="1" showInputMessage="1" showErrorMessage="1" sqref="E12">
      <formula1>COUNTA($F12:$J12)&lt;=1</formula1>
    </dataValidation>
  </dataValidations>
  <pageMargins left="0.25" right="0.25" top="0.43" bottom="0.75" header="0.3" footer="0.3"/>
  <pageSetup scale="79" fitToHeight="0" orientation="portrait" horizontalDpi="1200" verticalDpi="1200" r:id="rId1"/>
  <headerFooter>
    <oddFooter>&amp;CLast Updated 7/19/19
©Judge Ashley Kilbane 2019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locked="0" defaultSize="0" print="0" autoFill="0" autoPict="0" macro="[0]!ClearcontentsandchecksCONCURRENT">
                <anchor moveWithCells="1" sizeWithCells="1">
                  <from>
                    <xdr:col>16</xdr:col>
                    <xdr:colOff>28575</xdr:colOff>
                    <xdr:row>6</xdr:row>
                    <xdr:rowOff>76200</xdr:rowOff>
                  </from>
                  <to>
                    <xdr:col>16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2:AJ49"/>
  <sheetViews>
    <sheetView showGridLines="0" showRowColHeaders="0" showRuler="0" topLeftCell="B1" zoomScale="110" zoomScaleNormal="110" zoomScalePageLayoutView="110" workbookViewId="0">
      <selection activeCell="AK15" sqref="AK15"/>
    </sheetView>
  </sheetViews>
  <sheetFormatPr defaultColWidth="12.42578125" defaultRowHeight="15" x14ac:dyDescent="0.25"/>
  <cols>
    <col min="1" max="1" width="3.5703125" style="65" hidden="1" customWidth="1"/>
    <col min="2" max="2" width="1.7109375" style="65" customWidth="1"/>
    <col min="3" max="3" width="3.42578125" style="64" bestFit="1" customWidth="1"/>
    <col min="4" max="4" width="5.42578125" style="65" customWidth="1"/>
    <col min="5" max="5" width="10.28515625" style="65" bestFit="1" customWidth="1"/>
    <col min="6" max="6" width="10.85546875" style="65" customWidth="1"/>
    <col min="7" max="7" width="1.42578125" style="65" customWidth="1"/>
    <col min="8" max="8" width="11.85546875" style="65" customWidth="1"/>
    <col min="9" max="9" width="11.85546875" style="65" bestFit="1" customWidth="1"/>
    <col min="10" max="11" width="8.85546875" style="65" customWidth="1"/>
    <col min="12" max="12" width="9.42578125" style="65" customWidth="1"/>
    <col min="13" max="13" width="10.85546875" style="65" bestFit="1" customWidth="1"/>
    <col min="14" max="14" width="8" style="65" hidden="1" customWidth="1"/>
    <col min="15" max="15" width="7" style="65" hidden="1" customWidth="1"/>
    <col min="16" max="16" width="17.5703125" style="3" hidden="1" customWidth="1"/>
    <col min="17" max="17" width="4.7109375" style="3" hidden="1" customWidth="1"/>
    <col min="18" max="18" width="80.28515625" style="3" hidden="1" customWidth="1"/>
    <col min="19" max="19" width="3.28515625" style="3" hidden="1" customWidth="1"/>
    <col min="20" max="22" width="3.85546875" style="3" hidden="1" customWidth="1"/>
    <col min="23" max="23" width="5.42578125" style="3" hidden="1" customWidth="1"/>
    <col min="24" max="24" width="3.5703125" style="3" hidden="1" customWidth="1"/>
    <col min="25" max="25" width="3.7109375" style="3" hidden="1" customWidth="1"/>
    <col min="26" max="26" width="0.28515625" style="3" hidden="1" customWidth="1"/>
    <col min="27" max="29" width="5.7109375" style="3" hidden="1" customWidth="1"/>
    <col min="30" max="36" width="12.42578125" style="65" hidden="1" customWidth="1"/>
    <col min="37" max="16384" width="12.42578125" style="65"/>
  </cols>
  <sheetData>
    <row r="2" spans="3:25" s="3" customFormat="1" ht="14.25" x14ac:dyDescent="0.25">
      <c r="C2" s="90" t="s">
        <v>34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spans="3:25" s="3" customFormat="1" ht="14.25" x14ac:dyDescent="0.25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3:25" s="3" customFormat="1" ht="13.9" customHeight="1" x14ac:dyDescent="0.25">
      <c r="C4" s="123" t="s">
        <v>15</v>
      </c>
      <c r="D4" s="123"/>
      <c r="E4" s="97" t="s">
        <v>35</v>
      </c>
      <c r="F4" s="124" t="s">
        <v>50</v>
      </c>
      <c r="G4" s="125"/>
      <c r="H4" s="125"/>
      <c r="I4" s="125"/>
      <c r="J4" s="125"/>
      <c r="K4" s="125"/>
      <c r="L4" s="125"/>
      <c r="M4" s="126"/>
      <c r="N4" s="39"/>
      <c r="O4" s="38"/>
      <c r="P4" s="3" t="s">
        <v>55</v>
      </c>
    </row>
    <row r="5" spans="3:25" s="3" customFormat="1" ht="45.6" customHeight="1" x14ac:dyDescent="0.25">
      <c r="C5" s="123"/>
      <c r="D5" s="123"/>
      <c r="E5" s="97"/>
      <c r="F5" s="127"/>
      <c r="G5" s="128"/>
      <c r="H5" s="128"/>
      <c r="I5" s="128"/>
      <c r="J5" s="128"/>
      <c r="K5" s="128"/>
      <c r="L5" s="128"/>
      <c r="M5" s="129"/>
      <c r="N5" s="37"/>
      <c r="O5" s="36"/>
      <c r="P5" s="3" t="s">
        <v>51</v>
      </c>
    </row>
    <row r="7" spans="3:25" s="3" customFormat="1" ht="14.45" customHeight="1" x14ac:dyDescent="0.25">
      <c r="C7" s="93" t="s">
        <v>16</v>
      </c>
      <c r="D7" s="93"/>
      <c r="E7" s="130" t="s">
        <v>49</v>
      </c>
      <c r="F7" s="131"/>
      <c r="G7" s="27"/>
      <c r="H7" s="134" t="s">
        <v>38</v>
      </c>
      <c r="I7" s="135"/>
      <c r="J7" s="135"/>
      <c r="K7" s="135"/>
      <c r="L7" s="135"/>
      <c r="M7" s="136"/>
      <c r="N7" s="35"/>
      <c r="O7" s="34"/>
      <c r="P7" s="15"/>
      <c r="Q7" s="15"/>
      <c r="R7" s="15"/>
      <c r="T7" s="15"/>
      <c r="U7" s="15"/>
      <c r="V7" s="15"/>
    </row>
    <row r="8" spans="3:25" s="3" customFormat="1" x14ac:dyDescent="0.25">
      <c r="C8" s="93"/>
      <c r="D8" s="93"/>
      <c r="E8" s="132"/>
      <c r="F8" s="133"/>
      <c r="G8" s="33"/>
      <c r="H8" s="137"/>
      <c r="I8" s="138"/>
      <c r="J8" s="138"/>
      <c r="K8" s="138"/>
      <c r="L8" s="138"/>
      <c r="M8" s="139"/>
      <c r="N8" s="32"/>
      <c r="O8" s="31"/>
      <c r="P8" s="15"/>
      <c r="Q8" s="15"/>
      <c r="R8" s="15"/>
      <c r="S8" s="15"/>
      <c r="T8" s="15"/>
      <c r="U8" s="15"/>
      <c r="V8" s="15"/>
    </row>
    <row r="9" spans="3:25" s="3" customFormat="1" ht="13.9" customHeight="1" x14ac:dyDescent="0.25">
      <c r="C9" s="96" t="s">
        <v>10</v>
      </c>
      <c r="D9" s="96"/>
      <c r="E9" s="118" t="s">
        <v>48</v>
      </c>
      <c r="F9" s="98" t="s">
        <v>47</v>
      </c>
      <c r="G9" s="28"/>
      <c r="H9" s="95" t="s">
        <v>29</v>
      </c>
      <c r="I9" s="95" t="s">
        <v>30</v>
      </c>
      <c r="J9" s="95" t="s">
        <v>0</v>
      </c>
      <c r="K9" s="95" t="s">
        <v>1</v>
      </c>
      <c r="L9" s="95" t="s">
        <v>2</v>
      </c>
      <c r="M9" s="115" t="s">
        <v>46</v>
      </c>
      <c r="N9" s="30"/>
      <c r="O9" s="29"/>
      <c r="P9" s="15"/>
      <c r="Q9" s="15"/>
      <c r="R9" s="108" t="s">
        <v>3</v>
      </c>
      <c r="S9" s="108" t="s">
        <v>4</v>
      </c>
      <c r="T9" s="108" t="s">
        <v>0</v>
      </c>
      <c r="U9" s="108" t="s">
        <v>1</v>
      </c>
      <c r="V9" s="108" t="s">
        <v>2</v>
      </c>
      <c r="W9" s="110" t="s">
        <v>28</v>
      </c>
    </row>
    <row r="10" spans="3:25" s="3" customFormat="1" x14ac:dyDescent="0.25">
      <c r="C10" s="96"/>
      <c r="D10" s="96"/>
      <c r="E10" s="119"/>
      <c r="F10" s="121"/>
      <c r="G10" s="28"/>
      <c r="H10" s="99"/>
      <c r="I10" s="99"/>
      <c r="J10" s="99"/>
      <c r="K10" s="99"/>
      <c r="L10" s="99"/>
      <c r="M10" s="116"/>
      <c r="N10" s="112" t="s">
        <v>44</v>
      </c>
      <c r="O10" s="113" t="s">
        <v>39</v>
      </c>
      <c r="P10" s="16"/>
      <c r="Q10" s="16"/>
      <c r="R10" s="109"/>
      <c r="S10" s="109"/>
      <c r="T10" s="109"/>
      <c r="U10" s="109"/>
      <c r="V10" s="109"/>
      <c r="W10" s="111"/>
    </row>
    <row r="11" spans="3:25" s="3" customFormat="1" ht="28.15" customHeight="1" x14ac:dyDescent="0.25">
      <c r="C11" s="96"/>
      <c r="D11" s="96"/>
      <c r="E11" s="120"/>
      <c r="F11" s="122"/>
      <c r="G11" s="28"/>
      <c r="H11" s="6" t="s">
        <v>5</v>
      </c>
      <c r="I11" s="6" t="s">
        <v>5</v>
      </c>
      <c r="J11" s="6" t="s">
        <v>11</v>
      </c>
      <c r="K11" s="6" t="s">
        <v>11</v>
      </c>
      <c r="L11" s="6" t="s">
        <v>11</v>
      </c>
      <c r="M11" s="117"/>
      <c r="N11" s="112"/>
      <c r="O11" s="113"/>
      <c r="P11" s="16" t="b">
        <v>1</v>
      </c>
      <c r="Q11" s="16" t="b">
        <v>1</v>
      </c>
      <c r="R11" s="17" t="s">
        <v>5</v>
      </c>
      <c r="S11" s="17" t="s">
        <v>5</v>
      </c>
      <c r="T11" s="17" t="s">
        <v>11</v>
      </c>
      <c r="U11" s="17" t="s">
        <v>11</v>
      </c>
      <c r="V11" s="17" t="s">
        <v>11</v>
      </c>
      <c r="W11" s="111"/>
    </row>
    <row r="12" spans="3:25" s="3" customFormat="1" x14ac:dyDescent="0.25">
      <c r="C12" s="7" t="s">
        <v>6</v>
      </c>
      <c r="D12" s="40">
        <v>1</v>
      </c>
      <c r="E12" s="40" t="s">
        <v>37</v>
      </c>
      <c r="F12" s="2"/>
      <c r="G12" s="27"/>
      <c r="H12" s="40"/>
      <c r="I12" s="40">
        <v>6</v>
      </c>
      <c r="J12" s="40"/>
      <c r="K12" s="40"/>
      <c r="L12" s="40"/>
      <c r="M12" s="2"/>
      <c r="N12" s="40" t="b">
        <v>0</v>
      </c>
      <c r="O12" s="40" t="b">
        <v>1</v>
      </c>
      <c r="P12" s="18">
        <f t="shared" ref="P12:P21" si="0">IF(N12=$P$11,E12,0)</f>
        <v>0</v>
      </c>
      <c r="Q12" s="18">
        <f t="shared" ref="Q12:Q21" si="1">IF(O12=$Q$11,SUM(R12:V12),0)</f>
        <v>6</v>
      </c>
      <c r="R12" s="18">
        <f t="shared" ref="R12:S21" si="2">H12</f>
        <v>0</v>
      </c>
      <c r="S12" s="18">
        <f t="shared" si="2"/>
        <v>6</v>
      </c>
      <c r="T12" s="18">
        <f t="shared" ref="T12:V21" si="3">J12/12</f>
        <v>0</v>
      </c>
      <c r="U12" s="18">
        <f t="shared" si="3"/>
        <v>0</v>
      </c>
      <c r="V12" s="18">
        <f t="shared" si="3"/>
        <v>0</v>
      </c>
      <c r="W12" s="3">
        <f t="shared" ref="W12:W21" si="4">J12/12</f>
        <v>0</v>
      </c>
      <c r="X12" s="3">
        <f t="shared" ref="X12:X21" si="5">H12+I12+W12</f>
        <v>6</v>
      </c>
      <c r="Y12" s="3" t="str">
        <f t="shared" ref="Y12:Y21" si="6">CONCATENATE(C12," ",D12)</f>
        <v>Ct. 1</v>
      </c>
    </row>
    <row r="13" spans="3:25" s="3" customFormat="1" x14ac:dyDescent="0.25">
      <c r="C13" s="12" t="s">
        <v>6</v>
      </c>
      <c r="D13" s="41">
        <v>2</v>
      </c>
      <c r="E13" s="41">
        <v>8</v>
      </c>
      <c r="F13" s="11"/>
      <c r="G13" s="27"/>
      <c r="H13" s="41">
        <v>9</v>
      </c>
      <c r="I13" s="41"/>
      <c r="J13" s="41"/>
      <c r="K13" s="41"/>
      <c r="L13" s="41"/>
      <c r="M13" s="11"/>
      <c r="N13" s="41" t="b">
        <v>1</v>
      </c>
      <c r="O13" s="41" t="b">
        <v>1</v>
      </c>
      <c r="P13" s="18">
        <f t="shared" si="0"/>
        <v>8</v>
      </c>
      <c r="Q13" s="18">
        <f t="shared" si="1"/>
        <v>9</v>
      </c>
      <c r="R13" s="18">
        <f t="shared" si="2"/>
        <v>9</v>
      </c>
      <c r="S13" s="18">
        <f t="shared" si="2"/>
        <v>0</v>
      </c>
      <c r="T13" s="18">
        <f t="shared" si="3"/>
        <v>0</v>
      </c>
      <c r="U13" s="18">
        <f t="shared" si="3"/>
        <v>0</v>
      </c>
      <c r="V13" s="18">
        <f t="shared" si="3"/>
        <v>0</v>
      </c>
      <c r="W13" s="3">
        <f t="shared" si="4"/>
        <v>0</v>
      </c>
      <c r="X13" s="3">
        <f t="shared" si="5"/>
        <v>9</v>
      </c>
      <c r="Y13" s="3" t="str">
        <f t="shared" si="6"/>
        <v>Ct. 2</v>
      </c>
    </row>
    <row r="14" spans="3:25" s="3" customFormat="1" x14ac:dyDescent="0.25">
      <c r="C14" s="7" t="s">
        <v>6</v>
      </c>
      <c r="D14" s="40">
        <v>3</v>
      </c>
      <c r="E14" s="40">
        <v>3</v>
      </c>
      <c r="F14" s="2"/>
      <c r="G14" s="27"/>
      <c r="H14" s="40">
        <v>8</v>
      </c>
      <c r="I14" s="40"/>
      <c r="J14" s="40"/>
      <c r="K14" s="40"/>
      <c r="L14" s="40"/>
      <c r="M14" s="2"/>
      <c r="N14" s="40" t="b">
        <v>0</v>
      </c>
      <c r="O14" s="40" t="b">
        <v>0</v>
      </c>
      <c r="P14" s="18">
        <f t="shared" si="0"/>
        <v>0</v>
      </c>
      <c r="Q14" s="18">
        <f t="shared" si="1"/>
        <v>0</v>
      </c>
      <c r="R14" s="18">
        <f t="shared" si="2"/>
        <v>8</v>
      </c>
      <c r="S14" s="18">
        <f t="shared" si="2"/>
        <v>0</v>
      </c>
      <c r="T14" s="18">
        <f t="shared" si="3"/>
        <v>0</v>
      </c>
      <c r="U14" s="18">
        <f t="shared" si="3"/>
        <v>0</v>
      </c>
      <c r="V14" s="18">
        <f t="shared" si="3"/>
        <v>0</v>
      </c>
      <c r="W14" s="3">
        <f t="shared" si="4"/>
        <v>0</v>
      </c>
      <c r="X14" s="3">
        <f t="shared" si="5"/>
        <v>8</v>
      </c>
      <c r="Y14" s="3" t="str">
        <f t="shared" si="6"/>
        <v>Ct. 3</v>
      </c>
    </row>
    <row r="15" spans="3:25" s="3" customFormat="1" x14ac:dyDescent="0.25">
      <c r="C15" s="12" t="s">
        <v>6</v>
      </c>
      <c r="D15" s="41">
        <v>4</v>
      </c>
      <c r="E15" s="41">
        <v>3</v>
      </c>
      <c r="F15" s="11"/>
      <c r="G15" s="27"/>
      <c r="H15" s="41">
        <v>8</v>
      </c>
      <c r="I15" s="41"/>
      <c r="J15" s="41"/>
      <c r="K15" s="41"/>
      <c r="L15" s="41"/>
      <c r="M15" s="11"/>
      <c r="N15" s="41" t="b">
        <v>0</v>
      </c>
      <c r="O15" s="41" t="b">
        <v>0</v>
      </c>
      <c r="P15" s="18">
        <f t="shared" si="0"/>
        <v>0</v>
      </c>
      <c r="Q15" s="18">
        <f t="shared" si="1"/>
        <v>0</v>
      </c>
      <c r="R15" s="18">
        <f t="shared" si="2"/>
        <v>8</v>
      </c>
      <c r="S15" s="18">
        <f t="shared" si="2"/>
        <v>0</v>
      </c>
      <c r="T15" s="18">
        <f t="shared" si="3"/>
        <v>0</v>
      </c>
      <c r="U15" s="18">
        <f t="shared" si="3"/>
        <v>0</v>
      </c>
      <c r="V15" s="18">
        <f t="shared" si="3"/>
        <v>0</v>
      </c>
      <c r="W15" s="3">
        <f t="shared" si="4"/>
        <v>0</v>
      </c>
      <c r="X15" s="3">
        <f t="shared" si="5"/>
        <v>8</v>
      </c>
      <c r="Y15" s="3" t="str">
        <f t="shared" si="6"/>
        <v>Ct. 4</v>
      </c>
    </row>
    <row r="16" spans="3:25" s="3" customFormat="1" x14ac:dyDescent="0.25">
      <c r="C16" s="7" t="s">
        <v>6</v>
      </c>
      <c r="D16" s="40">
        <v>5</v>
      </c>
      <c r="E16" s="40">
        <v>3</v>
      </c>
      <c r="F16" s="2"/>
      <c r="G16" s="27"/>
      <c r="H16" s="40">
        <v>8</v>
      </c>
      <c r="I16" s="40"/>
      <c r="J16" s="40"/>
      <c r="K16" s="40"/>
      <c r="L16" s="40"/>
      <c r="M16" s="2"/>
      <c r="N16" s="40" t="b">
        <v>0</v>
      </c>
      <c r="O16" s="40" t="b">
        <v>0</v>
      </c>
      <c r="P16" s="18">
        <f t="shared" si="0"/>
        <v>0</v>
      </c>
      <c r="Q16" s="18">
        <f t="shared" si="1"/>
        <v>0</v>
      </c>
      <c r="R16" s="18">
        <f t="shared" si="2"/>
        <v>8</v>
      </c>
      <c r="S16" s="18">
        <f t="shared" si="2"/>
        <v>0</v>
      </c>
      <c r="T16" s="18">
        <f t="shared" si="3"/>
        <v>0</v>
      </c>
      <c r="U16" s="18">
        <f t="shared" si="3"/>
        <v>0</v>
      </c>
      <c r="V16" s="18">
        <f t="shared" si="3"/>
        <v>0</v>
      </c>
      <c r="W16" s="3">
        <f t="shared" si="4"/>
        <v>0</v>
      </c>
      <c r="X16" s="3">
        <f t="shared" si="5"/>
        <v>8</v>
      </c>
      <c r="Y16" s="3" t="str">
        <f t="shared" si="6"/>
        <v>Ct. 5</v>
      </c>
    </row>
    <row r="17" spans="3:29" x14ac:dyDescent="0.25">
      <c r="C17" s="12" t="s">
        <v>6</v>
      </c>
      <c r="D17" s="41">
        <v>16</v>
      </c>
      <c r="E17" s="41">
        <v>3</v>
      </c>
      <c r="F17" s="11"/>
      <c r="G17" s="27"/>
      <c r="H17" s="41"/>
      <c r="I17" s="41"/>
      <c r="J17" s="41">
        <v>9</v>
      </c>
      <c r="K17" s="41"/>
      <c r="L17" s="41"/>
      <c r="M17" s="11"/>
      <c r="N17" s="41" t="b">
        <v>1</v>
      </c>
      <c r="O17" s="41" t="b">
        <v>1</v>
      </c>
      <c r="P17" s="18">
        <f t="shared" si="0"/>
        <v>3</v>
      </c>
      <c r="Q17" s="18">
        <f t="shared" si="1"/>
        <v>0.75</v>
      </c>
      <c r="R17" s="18">
        <f t="shared" si="2"/>
        <v>0</v>
      </c>
      <c r="S17" s="18">
        <f t="shared" si="2"/>
        <v>0</v>
      </c>
      <c r="T17" s="18">
        <f t="shared" si="3"/>
        <v>0.75</v>
      </c>
      <c r="U17" s="18">
        <f t="shared" si="3"/>
        <v>0</v>
      </c>
      <c r="V17" s="18">
        <f t="shared" si="3"/>
        <v>0</v>
      </c>
      <c r="W17" s="3">
        <f t="shared" si="4"/>
        <v>0.75</v>
      </c>
      <c r="X17" s="3">
        <f t="shared" si="5"/>
        <v>0.75</v>
      </c>
      <c r="Y17" s="3" t="str">
        <f t="shared" si="6"/>
        <v>Ct. 16</v>
      </c>
    </row>
    <row r="18" spans="3:29" x14ac:dyDescent="0.25">
      <c r="C18" s="7" t="s">
        <v>6</v>
      </c>
      <c r="D18" s="40">
        <v>17</v>
      </c>
      <c r="E18" s="40" t="s">
        <v>36</v>
      </c>
      <c r="F18" s="2"/>
      <c r="G18" s="27"/>
      <c r="H18" s="40"/>
      <c r="I18" s="40"/>
      <c r="J18" s="40"/>
      <c r="K18" s="40"/>
      <c r="L18" s="40"/>
      <c r="M18" s="2"/>
      <c r="N18" s="40" t="b">
        <v>0</v>
      </c>
      <c r="O18" s="40" t="b">
        <v>0</v>
      </c>
      <c r="P18" s="18">
        <f t="shared" si="0"/>
        <v>0</v>
      </c>
      <c r="Q18" s="18">
        <f t="shared" si="1"/>
        <v>0</v>
      </c>
      <c r="R18" s="18">
        <f t="shared" si="2"/>
        <v>0</v>
      </c>
      <c r="S18" s="18">
        <f t="shared" si="2"/>
        <v>0</v>
      </c>
      <c r="T18" s="18">
        <f t="shared" si="3"/>
        <v>0</v>
      </c>
      <c r="U18" s="18">
        <f t="shared" si="3"/>
        <v>0</v>
      </c>
      <c r="V18" s="18">
        <f t="shared" si="3"/>
        <v>0</v>
      </c>
      <c r="W18" s="3">
        <f t="shared" si="4"/>
        <v>0</v>
      </c>
      <c r="X18" s="3">
        <f t="shared" si="5"/>
        <v>0</v>
      </c>
      <c r="Y18" s="3" t="str">
        <f t="shared" si="6"/>
        <v>Ct. 17</v>
      </c>
    </row>
    <row r="19" spans="3:29" x14ac:dyDescent="0.25">
      <c r="C19" s="12" t="s">
        <v>6</v>
      </c>
      <c r="D19" s="41"/>
      <c r="E19" s="41"/>
      <c r="F19" s="11"/>
      <c r="G19" s="27"/>
      <c r="H19" s="41"/>
      <c r="I19" s="41"/>
      <c r="J19" s="41"/>
      <c r="K19" s="41"/>
      <c r="L19" s="41"/>
      <c r="M19" s="11"/>
      <c r="N19" s="41" t="b">
        <v>0</v>
      </c>
      <c r="O19" s="41" t="b">
        <v>0</v>
      </c>
      <c r="P19" s="18">
        <f t="shared" si="0"/>
        <v>0</v>
      </c>
      <c r="Q19" s="18">
        <f t="shared" si="1"/>
        <v>0</v>
      </c>
      <c r="R19" s="18">
        <f t="shared" si="2"/>
        <v>0</v>
      </c>
      <c r="S19" s="18">
        <f t="shared" si="2"/>
        <v>0</v>
      </c>
      <c r="T19" s="18">
        <f t="shared" si="3"/>
        <v>0</v>
      </c>
      <c r="U19" s="18">
        <f t="shared" si="3"/>
        <v>0</v>
      </c>
      <c r="V19" s="18">
        <f t="shared" si="3"/>
        <v>0</v>
      </c>
      <c r="W19" s="3">
        <f t="shared" si="4"/>
        <v>0</v>
      </c>
      <c r="X19" s="3">
        <f t="shared" si="5"/>
        <v>0</v>
      </c>
      <c r="Y19" s="3" t="str">
        <f t="shared" si="6"/>
        <v xml:space="preserve">Ct. </v>
      </c>
    </row>
    <row r="20" spans="3:29" x14ac:dyDescent="0.25">
      <c r="C20" s="7" t="s">
        <v>6</v>
      </c>
      <c r="D20" s="40"/>
      <c r="E20" s="40"/>
      <c r="F20" s="2"/>
      <c r="G20" s="27"/>
      <c r="H20" s="40"/>
      <c r="I20" s="40"/>
      <c r="J20" s="40"/>
      <c r="K20" s="40"/>
      <c r="L20" s="40"/>
      <c r="M20" s="2"/>
      <c r="N20" s="40" t="b">
        <v>0</v>
      </c>
      <c r="O20" s="40" t="b">
        <v>0</v>
      </c>
      <c r="P20" s="18">
        <f t="shared" si="0"/>
        <v>0</v>
      </c>
      <c r="Q20" s="18">
        <f t="shared" si="1"/>
        <v>0</v>
      </c>
      <c r="R20" s="18">
        <f t="shared" si="2"/>
        <v>0</v>
      </c>
      <c r="S20" s="18">
        <f t="shared" si="2"/>
        <v>0</v>
      </c>
      <c r="T20" s="18">
        <f t="shared" si="3"/>
        <v>0</v>
      </c>
      <c r="U20" s="18">
        <f t="shared" si="3"/>
        <v>0</v>
      </c>
      <c r="V20" s="18">
        <f t="shared" si="3"/>
        <v>0</v>
      </c>
      <c r="W20" s="3">
        <f t="shared" si="4"/>
        <v>0</v>
      </c>
      <c r="X20" s="3">
        <f t="shared" si="5"/>
        <v>0</v>
      </c>
      <c r="Y20" s="3" t="str">
        <f t="shared" si="6"/>
        <v xml:space="preserve">Ct. </v>
      </c>
    </row>
    <row r="21" spans="3:29" x14ac:dyDescent="0.25">
      <c r="C21" s="12" t="s">
        <v>6</v>
      </c>
      <c r="D21" s="41"/>
      <c r="E21" s="41"/>
      <c r="F21" s="11"/>
      <c r="G21" s="27"/>
      <c r="H21" s="41"/>
      <c r="I21" s="41"/>
      <c r="J21" s="41"/>
      <c r="K21" s="41"/>
      <c r="L21" s="41"/>
      <c r="M21" s="11"/>
      <c r="N21" s="41" t="b">
        <v>0</v>
      </c>
      <c r="O21" s="41" t="b">
        <v>0</v>
      </c>
      <c r="P21" s="18">
        <f t="shared" si="0"/>
        <v>0</v>
      </c>
      <c r="Q21" s="18">
        <f t="shared" si="1"/>
        <v>0</v>
      </c>
      <c r="R21" s="18">
        <f t="shared" si="2"/>
        <v>0</v>
      </c>
      <c r="S21" s="18">
        <f t="shared" si="2"/>
        <v>0</v>
      </c>
      <c r="T21" s="18">
        <f t="shared" si="3"/>
        <v>0</v>
      </c>
      <c r="U21" s="18">
        <f t="shared" si="3"/>
        <v>0</v>
      </c>
      <c r="V21" s="18">
        <f t="shared" si="3"/>
        <v>0</v>
      </c>
      <c r="W21" s="3">
        <f t="shared" si="4"/>
        <v>0</v>
      </c>
      <c r="X21" s="3">
        <f t="shared" si="5"/>
        <v>0</v>
      </c>
      <c r="Y21" s="3" t="str">
        <f t="shared" si="6"/>
        <v xml:space="preserve">Ct. </v>
      </c>
    </row>
    <row r="22" spans="3:29" x14ac:dyDescent="0.25">
      <c r="C22" s="13" t="s">
        <v>41</v>
      </c>
      <c r="G22" s="26"/>
      <c r="P22" s="19"/>
      <c r="Q22" s="19"/>
      <c r="R22" s="19"/>
      <c r="S22" s="19"/>
      <c r="T22" s="19"/>
      <c r="U22" s="19"/>
      <c r="V22" s="19"/>
    </row>
    <row r="23" spans="3:29" x14ac:dyDescent="0.25">
      <c r="C23" s="114" t="s">
        <v>42</v>
      </c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9">
        <f>SUM(P12:P21)</f>
        <v>11</v>
      </c>
      <c r="Q23" s="19">
        <f>SUM(Q12:Q21)</f>
        <v>15.75</v>
      </c>
      <c r="R23" s="19"/>
      <c r="S23" s="19"/>
      <c r="T23" s="19"/>
      <c r="U23" s="19"/>
      <c r="V23" s="19"/>
    </row>
    <row r="25" spans="3:29" x14ac:dyDescent="0.25">
      <c r="H25" s="100" t="s">
        <v>26</v>
      </c>
      <c r="I25" s="100"/>
      <c r="J25" s="14" t="s">
        <v>21</v>
      </c>
    </row>
    <row r="26" spans="3:29" x14ac:dyDescent="0.25">
      <c r="H26" s="8" t="s">
        <v>56</v>
      </c>
      <c r="I26" s="65" t="str">
        <f>IF(INT(N26),INT(N26)&amp;" yrs ","")&amp;IF(MOD(N26,1),ROUND(12*MOD(N26,1),0)&amp;" mos","")</f>
        <v>15 yrs 9 mos</v>
      </c>
      <c r="J26" s="20" t="s">
        <v>40</v>
      </c>
      <c r="N26" s="65">
        <f>Q23</f>
        <v>15.75</v>
      </c>
    </row>
    <row r="27" spans="3:29" x14ac:dyDescent="0.25">
      <c r="H27" s="8" t="s">
        <v>8</v>
      </c>
      <c r="I27" s="65" t="str">
        <f>IF(INT(N27),INT(N27)&amp;" yrs ","")&amp;IF(MOD(N27,1),ROUND(12*MOD(N27,1),0)&amp;" mos","")</f>
        <v>4 yrs 6 mos</v>
      </c>
      <c r="J27" s="20" t="str">
        <f>CONCATENATE("(",Y27,")")</f>
        <v>(Ct. 2)</v>
      </c>
      <c r="K27" s="8"/>
      <c r="N27" s="65">
        <f>0.5*(IF(SUM(H12:H21)&gt;0,MAX(H12:H21),MAX(I12:I21)))</f>
        <v>4.5</v>
      </c>
      <c r="P27" s="65">
        <f>N27*2</f>
        <v>9</v>
      </c>
      <c r="Y27" s="3" t="str">
        <f>VLOOKUP(P27,X12:Y21,2,FALSE)</f>
        <v>Ct. 2</v>
      </c>
    </row>
    <row r="28" spans="3:29" x14ac:dyDescent="0.25">
      <c r="H28" s="8" t="s">
        <v>9</v>
      </c>
      <c r="I28" s="65" t="str">
        <f>IF(INT(N28),INT(N28)&amp;" yrs ","")&amp;IF(MOD(N28,1),ROUND(12*MOD(N28,1),0)&amp;" mos","")</f>
        <v>20 yrs 3 mos</v>
      </c>
      <c r="N28" s="65">
        <f>N26+N27</f>
        <v>20.25</v>
      </c>
    </row>
    <row r="31" spans="3:29" ht="14.45" customHeight="1" x14ac:dyDescent="0.25">
      <c r="C31" s="65"/>
      <c r="D31" s="21"/>
      <c r="E31" s="25" t="s">
        <v>45</v>
      </c>
      <c r="F31" s="25"/>
      <c r="G31" s="25"/>
      <c r="H31" s="25"/>
      <c r="I31" s="25"/>
      <c r="J31" s="25"/>
      <c r="K31" s="25"/>
      <c r="L31" s="25"/>
      <c r="M31" s="25"/>
      <c r="N31" s="10"/>
      <c r="O31" s="10"/>
      <c r="P31" s="22"/>
      <c r="Q31" s="22"/>
      <c r="R31" s="22"/>
      <c r="S31" s="22"/>
      <c r="T31" s="22"/>
      <c r="U31" s="22"/>
      <c r="V31" s="22"/>
    </row>
    <row r="32" spans="3:29" s="10" customFormat="1" ht="14.45" customHeight="1" x14ac:dyDescent="0.25">
      <c r="H32" s="10" t="s">
        <v>22</v>
      </c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3:18" x14ac:dyDescent="0.25">
      <c r="C33" s="65"/>
      <c r="E33" s="64"/>
      <c r="F33" s="64"/>
      <c r="G33" s="64"/>
      <c r="H33" s="8" t="s">
        <v>24</v>
      </c>
      <c r="I33" s="44" t="str">
        <f>IF(INT(N33),INT(N33)&amp;" yrs ","")&amp;IF(MOD(N33,1),ROUND(12*MOD(N33,1),0)&amp;" mos","")</f>
        <v xml:space="preserve">11 yrs </v>
      </c>
      <c r="J33" s="64" t="s">
        <v>23</v>
      </c>
      <c r="N33" s="65">
        <f>P23</f>
        <v>11</v>
      </c>
    </row>
    <row r="34" spans="3:18" x14ac:dyDescent="0.25">
      <c r="H34" s="8" t="s">
        <v>25</v>
      </c>
      <c r="I34" s="44" t="str">
        <f>I26</f>
        <v>15 yrs 9 mos</v>
      </c>
      <c r="J34" s="64" t="s">
        <v>31</v>
      </c>
      <c r="N34" s="65">
        <f>N26</f>
        <v>15.75</v>
      </c>
      <c r="O34" s="65">
        <f>INT(N34)</f>
        <v>15</v>
      </c>
      <c r="P34" s="3">
        <f>12*MOD(N36,1)</f>
        <v>9</v>
      </c>
    </row>
    <row r="35" spans="3:18" x14ac:dyDescent="0.25">
      <c r="H35" s="8" t="s">
        <v>32</v>
      </c>
      <c r="I35" s="44" t="str">
        <f>I28</f>
        <v>20 yrs 3 mos</v>
      </c>
      <c r="J35" s="5" t="s">
        <v>57</v>
      </c>
      <c r="N35" s="65">
        <f>N28</f>
        <v>20.25</v>
      </c>
    </row>
    <row r="36" spans="3:18" x14ac:dyDescent="0.25">
      <c r="H36" s="8" t="s">
        <v>14</v>
      </c>
      <c r="I36" s="106" t="str">
        <f>CONCATENATE(IF(INT(N36),INT(N36)&amp;" yrs ","")&amp;IF(MOD(N36,1),ROUND(12*MOD(N36,1),0)&amp;" mos","")," to ",IF(INT(O36),INT(O36)&amp;" yrs ","")&amp;IF(MOD(O36,1),ROUND(12*MOD(O36,1),0)&amp;" mos",""))</f>
        <v>26 yrs 9 mos to 31 yrs 3 mos</v>
      </c>
      <c r="J36" s="106"/>
      <c r="K36" s="106"/>
      <c r="N36" s="65">
        <f>N34+N33</f>
        <v>26.75</v>
      </c>
      <c r="O36" s="65">
        <f>N35+N33</f>
        <v>31.25</v>
      </c>
      <c r="R36" s="65" t="s">
        <v>66</v>
      </c>
    </row>
    <row r="37" spans="3:18" x14ac:dyDescent="0.25">
      <c r="H37" s="8"/>
    </row>
    <row r="38" spans="3:18" ht="14.45" customHeight="1" x14ac:dyDescent="0.25">
      <c r="E38" s="87" t="s">
        <v>69</v>
      </c>
      <c r="F38" s="87"/>
      <c r="G38" s="87"/>
      <c r="H38" s="87"/>
      <c r="I38" s="92" t="str">
        <f>IF(INT(N39),INT(N39)&amp;" yrs ","")&amp;IF(MOD(N39,1),ROUND(12*MOD(N39,1),0)&amp;" mos","")</f>
        <v>13 yrs 5 mos</v>
      </c>
      <c r="J38" s="92"/>
    </row>
    <row r="39" spans="3:18" x14ac:dyDescent="0.25">
      <c r="E39" s="87"/>
      <c r="F39" s="87"/>
      <c r="G39" s="87"/>
      <c r="H39" s="87"/>
      <c r="I39" s="92"/>
      <c r="J39" s="92"/>
      <c r="N39" s="65">
        <f>N36/2</f>
        <v>13.375</v>
      </c>
    </row>
    <row r="40" spans="3:18" ht="22.9" customHeight="1" x14ac:dyDescent="0.25">
      <c r="E40" s="87"/>
      <c r="F40" s="87"/>
      <c r="G40" s="87"/>
      <c r="H40" s="87"/>
      <c r="I40" s="92"/>
      <c r="J40" s="92"/>
    </row>
    <row r="42" spans="3:18" x14ac:dyDescent="0.25">
      <c r="E42" s="52" t="s">
        <v>58</v>
      </c>
      <c r="F42" s="53"/>
      <c r="G42" s="54"/>
      <c r="H42" s="54"/>
      <c r="I42" s="54"/>
      <c r="J42" s="54"/>
      <c r="K42" s="54"/>
      <c r="L42" s="54"/>
    </row>
    <row r="43" spans="3:18" x14ac:dyDescent="0.25">
      <c r="E43" s="55" t="s">
        <v>59</v>
      </c>
      <c r="F43" s="56"/>
      <c r="G43" s="57"/>
      <c r="H43" s="57"/>
      <c r="I43" s="57"/>
    </row>
    <row r="44" spans="3:18" x14ac:dyDescent="0.25">
      <c r="F44" s="56" t="s">
        <v>70</v>
      </c>
      <c r="G44" s="62"/>
      <c r="H44" s="67">
        <v>43665</v>
      </c>
      <c r="I44" s="57"/>
      <c r="J44" s="57"/>
      <c r="K44" s="88" t="s">
        <v>60</v>
      </c>
      <c r="L44" s="89" t="s">
        <v>65</v>
      </c>
    </row>
    <row r="45" spans="3:18" ht="25.15" customHeight="1" x14ac:dyDescent="0.25">
      <c r="E45" s="104" t="s">
        <v>71</v>
      </c>
      <c r="F45" s="104"/>
      <c r="G45" s="61"/>
      <c r="H45" s="68">
        <v>10</v>
      </c>
      <c r="I45" s="57"/>
      <c r="J45" s="57"/>
      <c r="K45" s="88"/>
      <c r="L45" s="89"/>
      <c r="P45" s="65"/>
      <c r="Q45" s="65"/>
    </row>
    <row r="46" spans="3:18" x14ac:dyDescent="0.25">
      <c r="F46" s="56" t="s">
        <v>61</v>
      </c>
      <c r="G46" s="107">
        <f>IF(H44=0,"",DATE(YEAR(H44) + P46, MONTH(H44)+Q46, DAY(H44)-H45))</f>
        <v>53426</v>
      </c>
      <c r="H46" s="107"/>
      <c r="J46" s="58" t="s">
        <v>62</v>
      </c>
      <c r="K46" s="59">
        <f>IF(N46=0,"",ROUNDDOWN(N46*0.05,10))</f>
        <v>287.4375</v>
      </c>
      <c r="L46" s="60">
        <f>IF(H44=0,"",DATE(YEAR(G46),MONTH(G46),DAY(G46)-K46))</f>
        <v>53138</v>
      </c>
      <c r="N46" s="65">
        <f>N34*365</f>
        <v>5748.75</v>
      </c>
      <c r="P46" s="3">
        <f>INT(N36)</f>
        <v>26</v>
      </c>
      <c r="Q46" s="3">
        <f>12*MOD(N36,1)</f>
        <v>9</v>
      </c>
    </row>
    <row r="47" spans="3:18" x14ac:dyDescent="0.25">
      <c r="F47" s="56" t="s">
        <v>64</v>
      </c>
      <c r="G47" s="107">
        <f>IF(H44=0,"",DATE(YEAR(H44) + P47, MONTH(H44)+Q47, DAY(H44)-H45))</f>
        <v>55070</v>
      </c>
      <c r="H47" s="107"/>
      <c r="J47" s="58" t="s">
        <v>63</v>
      </c>
      <c r="K47" s="59">
        <f>IF(N46=0,"",ROUNDDOWN(N46*0.15,4))</f>
        <v>862.3125</v>
      </c>
      <c r="L47" s="60">
        <f>IF(H44=0,"",DATE(YEAR(G46),MONTH(G46),DAY(G46)-K47))</f>
        <v>52563</v>
      </c>
      <c r="P47" s="3">
        <f>INT(O36)</f>
        <v>31</v>
      </c>
      <c r="Q47" s="3">
        <f>12*MOD(O36,1)</f>
        <v>3</v>
      </c>
    </row>
    <row r="48" spans="3:18" x14ac:dyDescent="0.25">
      <c r="E48" s="56"/>
      <c r="F48" s="57"/>
      <c r="G48" s="57"/>
      <c r="H48" s="57"/>
      <c r="I48" s="57"/>
      <c r="J48" s="8"/>
    </row>
    <row r="49" spans="5:6" x14ac:dyDescent="0.25">
      <c r="E49" s="105" t="s">
        <v>67</v>
      </c>
      <c r="F49" s="105"/>
    </row>
  </sheetData>
  <sheetProtection algorithmName="SHA-512" hashValue="KFjCyuit+D7w3bJQXKYeVhq5NS+kZW9/qfkWOb7FskjcDCQkj7EnjVis8ifYZJvcG1f0HWNMPmysZbD1HcTWTw==" saltValue="HKUsPWnfKLBZcOMQe+F0BQ==" spinCount="100000" sheet="1" objects="1" scenarios="1" selectLockedCells="1" selectUnlockedCells="1"/>
  <mergeCells count="36">
    <mergeCell ref="C2:O2"/>
    <mergeCell ref="C4:D5"/>
    <mergeCell ref="E4:E5"/>
    <mergeCell ref="F4:M5"/>
    <mergeCell ref="C7:D8"/>
    <mergeCell ref="E7:F8"/>
    <mergeCell ref="H7:M8"/>
    <mergeCell ref="C23:O23"/>
    <mergeCell ref="K9:K10"/>
    <mergeCell ref="L9:L10"/>
    <mergeCell ref="M9:M11"/>
    <mergeCell ref="R9:R10"/>
    <mergeCell ref="C9:D11"/>
    <mergeCell ref="E9:E11"/>
    <mergeCell ref="F9:F11"/>
    <mergeCell ref="H9:H10"/>
    <mergeCell ref="I9:I10"/>
    <mergeCell ref="J9:J10"/>
    <mergeCell ref="U9:U10"/>
    <mergeCell ref="V9:V10"/>
    <mergeCell ref="W9:W11"/>
    <mergeCell ref="N10:N11"/>
    <mergeCell ref="O10:O11"/>
    <mergeCell ref="S9:S10"/>
    <mergeCell ref="T9:T10"/>
    <mergeCell ref="H25:I25"/>
    <mergeCell ref="I36:K36"/>
    <mergeCell ref="E38:H40"/>
    <mergeCell ref="I38:I40"/>
    <mergeCell ref="J38:J40"/>
    <mergeCell ref="L44:L45"/>
    <mergeCell ref="E45:F45"/>
    <mergeCell ref="G46:H46"/>
    <mergeCell ref="G47:H47"/>
    <mergeCell ref="E49:F49"/>
    <mergeCell ref="K44:K45"/>
  </mergeCells>
  <conditionalFormatting sqref="E12:E21">
    <cfRule type="expression" dxfId="1" priority="2">
      <formula>AND(E12&gt;0,N12=P$11)</formula>
    </cfRule>
  </conditionalFormatting>
  <conditionalFormatting sqref="H12:L21">
    <cfRule type="expression" dxfId="0" priority="1">
      <formula>AND(H12&gt;0,$O12=$Q$11)</formula>
    </cfRule>
  </conditionalFormatting>
  <dataValidations count="5">
    <dataValidation type="custom" showInputMessage="1" showErrorMessage="1" errorTitle="ENTRY ERROR" error="YOU MAY ENTER ONLY ONE SENTENCE PER COUNT." sqref="H15:O21 H13:O13">
      <formula1>COUNTA($H13:$L13)&lt;=1</formula1>
    </dataValidation>
    <dataValidation type="custom" allowBlank="1" showInputMessage="1" showErrorMessage="1" errorTitle="ENTRY ERROR" error="YOU MAY ENTER ONLY ONE SENTENCE PER COUNT." sqref="P13:Y13 P15:Y21 H14:Y14 H12:Y12">
      <formula1>COUNTA($H12:$L12)&lt;=1</formula1>
    </dataValidation>
    <dataValidation type="custom" allowBlank="1" showInputMessage="1" showErrorMessage="1" sqref="F14:G14">
      <formula1>COUNTA($H14:$L14)&lt;=1</formula1>
    </dataValidation>
    <dataValidation type="custom" showInputMessage="1" showErrorMessage="1" errorTitle="ENTRY ERROR" error="YOU MAY ENTER ONLY ONE SENTENCE PER COUNT." sqref="P23:Y23">
      <formula1>COUNTA(#REF!)&lt;=1</formula1>
    </dataValidation>
    <dataValidation type="custom" showInputMessage="1" showErrorMessage="1" errorTitle="ENTRY ERROR" error="YOU MAY ENTER ONLY ONE SENTENCE PER COUNT." sqref="P22:Y22">
      <formula1>COUNTA($H23:$L23)&lt;=1</formula1>
    </dataValidation>
  </dataValidations>
  <pageMargins left="0.25" right="0.25" top="0.5" bottom="0.5" header="0.3" footer="0.3"/>
  <pageSetup scale="97" fitToHeight="0" orientation="portrait" horizontalDpi="1200" verticalDpi="1200" r:id="rId1"/>
  <headerFooter>
    <oddFooter>&amp;CLast Updated 7/19/19
©Judge Ashley Kilbane 2019</oddFooter>
  </headerFooter>
  <drawing r:id="rId2"/>
  <legacyDrawing r:id="rId3"/>
  <controls>
    <mc:AlternateContent xmlns:mc="http://schemas.openxmlformats.org/markup-compatibility/2006">
      <mc:Choice Requires="x14">
        <control shapeId="12289" r:id="rId4" name="CheckBox1">
          <controlPr locked="0" autoLine="0" linkedCell="N12" r:id="rId5">
            <anchor moveWithCells="1" sizeWithCells="1">
              <from>
                <xdr:col>5</xdr:col>
                <xdr:colOff>304800</xdr:colOff>
                <xdr:row>11</xdr:row>
                <xdr:rowOff>28575</xdr:rowOff>
              </from>
              <to>
                <xdr:col>5</xdr:col>
                <xdr:colOff>438150</xdr:colOff>
                <xdr:row>11</xdr:row>
                <xdr:rowOff>161925</xdr:rowOff>
              </to>
            </anchor>
          </controlPr>
        </control>
      </mc:Choice>
      <mc:Fallback>
        <control shapeId="12289" r:id="rId4" name="CheckBox1"/>
      </mc:Fallback>
    </mc:AlternateContent>
    <mc:AlternateContent xmlns:mc="http://schemas.openxmlformats.org/markup-compatibility/2006">
      <mc:Choice Requires="x14">
        <control shapeId="12290" r:id="rId6" name="CheckBox2">
          <controlPr locked="0" autoLine="0" linkedCell="N13" r:id="rId7">
            <anchor moveWithCells="1" sizeWithCells="1">
              <from>
                <xdr:col>5</xdr:col>
                <xdr:colOff>304800</xdr:colOff>
                <xdr:row>12</xdr:row>
                <xdr:rowOff>19050</xdr:rowOff>
              </from>
              <to>
                <xdr:col>5</xdr:col>
                <xdr:colOff>438150</xdr:colOff>
                <xdr:row>12</xdr:row>
                <xdr:rowOff>152400</xdr:rowOff>
              </to>
            </anchor>
          </controlPr>
        </control>
      </mc:Choice>
      <mc:Fallback>
        <control shapeId="12290" r:id="rId6" name="CheckBox2"/>
      </mc:Fallback>
    </mc:AlternateContent>
    <mc:AlternateContent xmlns:mc="http://schemas.openxmlformats.org/markup-compatibility/2006">
      <mc:Choice Requires="x14">
        <control shapeId="12291" r:id="rId8" name="CheckBox3">
          <controlPr locked="0" autoLine="0" linkedCell="N14" r:id="rId5">
            <anchor moveWithCells="1" sizeWithCells="1">
              <from>
                <xdr:col>5</xdr:col>
                <xdr:colOff>304800</xdr:colOff>
                <xdr:row>13</xdr:row>
                <xdr:rowOff>28575</xdr:rowOff>
              </from>
              <to>
                <xdr:col>5</xdr:col>
                <xdr:colOff>438150</xdr:colOff>
                <xdr:row>13</xdr:row>
                <xdr:rowOff>161925</xdr:rowOff>
              </to>
            </anchor>
          </controlPr>
        </control>
      </mc:Choice>
      <mc:Fallback>
        <control shapeId="12291" r:id="rId8" name="CheckBox3"/>
      </mc:Fallback>
    </mc:AlternateContent>
    <mc:AlternateContent xmlns:mc="http://schemas.openxmlformats.org/markup-compatibility/2006">
      <mc:Choice Requires="x14">
        <control shapeId="12292" r:id="rId9" name="CheckBox4">
          <controlPr locked="0" autoLine="0" linkedCell="N15" r:id="rId5">
            <anchor moveWithCells="1" sizeWithCells="1">
              <from>
                <xdr:col>5</xdr:col>
                <xdr:colOff>304800</xdr:colOff>
                <xdr:row>14</xdr:row>
                <xdr:rowOff>28575</xdr:rowOff>
              </from>
              <to>
                <xdr:col>5</xdr:col>
                <xdr:colOff>438150</xdr:colOff>
                <xdr:row>14</xdr:row>
                <xdr:rowOff>161925</xdr:rowOff>
              </to>
            </anchor>
          </controlPr>
        </control>
      </mc:Choice>
      <mc:Fallback>
        <control shapeId="12292" r:id="rId9" name="CheckBox4"/>
      </mc:Fallback>
    </mc:AlternateContent>
    <mc:AlternateContent xmlns:mc="http://schemas.openxmlformats.org/markup-compatibility/2006">
      <mc:Choice Requires="x14">
        <control shapeId="12293" r:id="rId10" name="CheckBox5">
          <controlPr locked="0" autoLine="0" linkedCell="N16" r:id="rId5">
            <anchor moveWithCells="1" sizeWithCells="1">
              <from>
                <xdr:col>5</xdr:col>
                <xdr:colOff>304800</xdr:colOff>
                <xdr:row>15</xdr:row>
                <xdr:rowOff>28575</xdr:rowOff>
              </from>
              <to>
                <xdr:col>5</xdr:col>
                <xdr:colOff>438150</xdr:colOff>
                <xdr:row>15</xdr:row>
                <xdr:rowOff>161925</xdr:rowOff>
              </to>
            </anchor>
          </controlPr>
        </control>
      </mc:Choice>
      <mc:Fallback>
        <control shapeId="12293" r:id="rId10" name="CheckBox5"/>
      </mc:Fallback>
    </mc:AlternateContent>
    <mc:AlternateContent xmlns:mc="http://schemas.openxmlformats.org/markup-compatibility/2006">
      <mc:Choice Requires="x14">
        <control shapeId="12294" r:id="rId11" name="CheckBox6">
          <controlPr locked="0" autoLine="0" linkedCell="N17" r:id="rId7">
            <anchor moveWithCells="1" sizeWithCells="1">
              <from>
                <xdr:col>5</xdr:col>
                <xdr:colOff>304800</xdr:colOff>
                <xdr:row>16</xdr:row>
                <xdr:rowOff>28575</xdr:rowOff>
              </from>
              <to>
                <xdr:col>5</xdr:col>
                <xdr:colOff>438150</xdr:colOff>
                <xdr:row>16</xdr:row>
                <xdr:rowOff>161925</xdr:rowOff>
              </to>
            </anchor>
          </controlPr>
        </control>
      </mc:Choice>
      <mc:Fallback>
        <control shapeId="12294" r:id="rId11" name="CheckBox6"/>
      </mc:Fallback>
    </mc:AlternateContent>
    <mc:AlternateContent xmlns:mc="http://schemas.openxmlformats.org/markup-compatibility/2006">
      <mc:Choice Requires="x14">
        <control shapeId="12295" r:id="rId12" name="CheckBox7">
          <controlPr locked="0" autoLine="0" linkedCell="N18" r:id="rId5">
            <anchor moveWithCells="1" sizeWithCells="1">
              <from>
                <xdr:col>5</xdr:col>
                <xdr:colOff>304800</xdr:colOff>
                <xdr:row>17</xdr:row>
                <xdr:rowOff>28575</xdr:rowOff>
              </from>
              <to>
                <xdr:col>5</xdr:col>
                <xdr:colOff>438150</xdr:colOff>
                <xdr:row>17</xdr:row>
                <xdr:rowOff>161925</xdr:rowOff>
              </to>
            </anchor>
          </controlPr>
        </control>
      </mc:Choice>
      <mc:Fallback>
        <control shapeId="12295" r:id="rId12" name="CheckBox7"/>
      </mc:Fallback>
    </mc:AlternateContent>
    <mc:AlternateContent xmlns:mc="http://schemas.openxmlformats.org/markup-compatibility/2006">
      <mc:Choice Requires="x14">
        <control shapeId="12296" r:id="rId13" name="CheckBox8">
          <controlPr locked="0" autoLine="0" linkedCell="N19" r:id="rId5">
            <anchor moveWithCells="1" sizeWithCells="1">
              <from>
                <xdr:col>5</xdr:col>
                <xdr:colOff>304800</xdr:colOff>
                <xdr:row>18</xdr:row>
                <xdr:rowOff>28575</xdr:rowOff>
              </from>
              <to>
                <xdr:col>5</xdr:col>
                <xdr:colOff>438150</xdr:colOff>
                <xdr:row>18</xdr:row>
                <xdr:rowOff>161925</xdr:rowOff>
              </to>
            </anchor>
          </controlPr>
        </control>
      </mc:Choice>
      <mc:Fallback>
        <control shapeId="12296" r:id="rId13" name="CheckBox8"/>
      </mc:Fallback>
    </mc:AlternateContent>
    <mc:AlternateContent xmlns:mc="http://schemas.openxmlformats.org/markup-compatibility/2006">
      <mc:Choice Requires="x14">
        <control shapeId="12297" r:id="rId14" name="CheckBox9">
          <controlPr locked="0" autoLine="0" linkedCell="N20" r:id="rId5">
            <anchor moveWithCells="1" sizeWithCells="1">
              <from>
                <xdr:col>5</xdr:col>
                <xdr:colOff>304800</xdr:colOff>
                <xdr:row>19</xdr:row>
                <xdr:rowOff>28575</xdr:rowOff>
              </from>
              <to>
                <xdr:col>5</xdr:col>
                <xdr:colOff>438150</xdr:colOff>
                <xdr:row>19</xdr:row>
                <xdr:rowOff>161925</xdr:rowOff>
              </to>
            </anchor>
          </controlPr>
        </control>
      </mc:Choice>
      <mc:Fallback>
        <control shapeId="12297" r:id="rId14" name="CheckBox9"/>
      </mc:Fallback>
    </mc:AlternateContent>
    <mc:AlternateContent xmlns:mc="http://schemas.openxmlformats.org/markup-compatibility/2006">
      <mc:Choice Requires="x14">
        <control shapeId="12298" r:id="rId15" name="CheckBox10">
          <controlPr locked="0" autoLine="0" linkedCell="N21" r:id="rId5">
            <anchor moveWithCells="1" sizeWithCells="1">
              <from>
                <xdr:col>5</xdr:col>
                <xdr:colOff>304800</xdr:colOff>
                <xdr:row>20</xdr:row>
                <xdr:rowOff>28575</xdr:rowOff>
              </from>
              <to>
                <xdr:col>5</xdr:col>
                <xdr:colOff>438150</xdr:colOff>
                <xdr:row>20</xdr:row>
                <xdr:rowOff>161925</xdr:rowOff>
              </to>
            </anchor>
          </controlPr>
        </control>
      </mc:Choice>
      <mc:Fallback>
        <control shapeId="12298" r:id="rId15" name="CheckBox10"/>
      </mc:Fallback>
    </mc:AlternateContent>
    <mc:AlternateContent xmlns:mc="http://schemas.openxmlformats.org/markup-compatibility/2006">
      <mc:Choice Requires="x14">
        <control shapeId="12299" r:id="rId16" name="CheckBox11">
          <controlPr locked="0" autoLine="0" linkedCell="O12" r:id="rId7">
            <anchor moveWithCells="1" sizeWithCells="1">
              <from>
                <xdr:col>12</xdr:col>
                <xdr:colOff>323850</xdr:colOff>
                <xdr:row>11</xdr:row>
                <xdr:rowOff>28575</xdr:rowOff>
              </from>
              <to>
                <xdr:col>12</xdr:col>
                <xdr:colOff>457200</xdr:colOff>
                <xdr:row>11</xdr:row>
                <xdr:rowOff>161925</xdr:rowOff>
              </to>
            </anchor>
          </controlPr>
        </control>
      </mc:Choice>
      <mc:Fallback>
        <control shapeId="12299" r:id="rId16" name="CheckBox11"/>
      </mc:Fallback>
    </mc:AlternateContent>
    <mc:AlternateContent xmlns:mc="http://schemas.openxmlformats.org/markup-compatibility/2006">
      <mc:Choice Requires="x14">
        <control shapeId="12300" r:id="rId17" name="CheckBox12">
          <controlPr locked="0" autoLine="0" linkedCell="O13" r:id="rId7">
            <anchor moveWithCells="1" sizeWithCells="1">
              <from>
                <xdr:col>12</xdr:col>
                <xdr:colOff>323850</xdr:colOff>
                <xdr:row>12</xdr:row>
                <xdr:rowOff>19050</xdr:rowOff>
              </from>
              <to>
                <xdr:col>12</xdr:col>
                <xdr:colOff>457200</xdr:colOff>
                <xdr:row>12</xdr:row>
                <xdr:rowOff>152400</xdr:rowOff>
              </to>
            </anchor>
          </controlPr>
        </control>
      </mc:Choice>
      <mc:Fallback>
        <control shapeId="12300" r:id="rId17" name="CheckBox12"/>
      </mc:Fallback>
    </mc:AlternateContent>
    <mc:AlternateContent xmlns:mc="http://schemas.openxmlformats.org/markup-compatibility/2006">
      <mc:Choice Requires="x14">
        <control shapeId="12301" r:id="rId18" name="CheckBox13">
          <controlPr locked="0" autoLine="0" linkedCell="O14" r:id="rId5">
            <anchor moveWithCells="1" sizeWithCells="1">
              <from>
                <xdr:col>12</xdr:col>
                <xdr:colOff>323850</xdr:colOff>
                <xdr:row>13</xdr:row>
                <xdr:rowOff>28575</xdr:rowOff>
              </from>
              <to>
                <xdr:col>12</xdr:col>
                <xdr:colOff>457200</xdr:colOff>
                <xdr:row>13</xdr:row>
                <xdr:rowOff>161925</xdr:rowOff>
              </to>
            </anchor>
          </controlPr>
        </control>
      </mc:Choice>
      <mc:Fallback>
        <control shapeId="12301" r:id="rId18" name="CheckBox13"/>
      </mc:Fallback>
    </mc:AlternateContent>
    <mc:AlternateContent xmlns:mc="http://schemas.openxmlformats.org/markup-compatibility/2006">
      <mc:Choice Requires="x14">
        <control shapeId="12302" r:id="rId19" name="CheckBox14">
          <controlPr locked="0" autoLine="0" linkedCell="O15" r:id="rId5">
            <anchor moveWithCells="1" sizeWithCells="1">
              <from>
                <xdr:col>12</xdr:col>
                <xdr:colOff>323850</xdr:colOff>
                <xdr:row>14</xdr:row>
                <xdr:rowOff>28575</xdr:rowOff>
              </from>
              <to>
                <xdr:col>12</xdr:col>
                <xdr:colOff>457200</xdr:colOff>
                <xdr:row>14</xdr:row>
                <xdr:rowOff>161925</xdr:rowOff>
              </to>
            </anchor>
          </controlPr>
        </control>
      </mc:Choice>
      <mc:Fallback>
        <control shapeId="12302" r:id="rId19" name="CheckBox14"/>
      </mc:Fallback>
    </mc:AlternateContent>
    <mc:AlternateContent xmlns:mc="http://schemas.openxmlformats.org/markup-compatibility/2006">
      <mc:Choice Requires="x14">
        <control shapeId="12303" r:id="rId20" name="CheckBox15">
          <controlPr locked="0" autoLine="0" linkedCell="O16" r:id="rId5">
            <anchor moveWithCells="1" sizeWithCells="1">
              <from>
                <xdr:col>12</xdr:col>
                <xdr:colOff>323850</xdr:colOff>
                <xdr:row>15</xdr:row>
                <xdr:rowOff>28575</xdr:rowOff>
              </from>
              <to>
                <xdr:col>12</xdr:col>
                <xdr:colOff>457200</xdr:colOff>
                <xdr:row>15</xdr:row>
                <xdr:rowOff>161925</xdr:rowOff>
              </to>
            </anchor>
          </controlPr>
        </control>
      </mc:Choice>
      <mc:Fallback>
        <control shapeId="12303" r:id="rId20" name="CheckBox15"/>
      </mc:Fallback>
    </mc:AlternateContent>
    <mc:AlternateContent xmlns:mc="http://schemas.openxmlformats.org/markup-compatibility/2006">
      <mc:Choice Requires="x14">
        <control shapeId="12304" r:id="rId21" name="CheckBox16">
          <controlPr locked="0" autoLine="0" linkedCell="O17" r:id="rId7">
            <anchor moveWithCells="1" sizeWithCells="1">
              <from>
                <xdr:col>12</xdr:col>
                <xdr:colOff>323850</xdr:colOff>
                <xdr:row>16</xdr:row>
                <xdr:rowOff>28575</xdr:rowOff>
              </from>
              <to>
                <xdr:col>12</xdr:col>
                <xdr:colOff>457200</xdr:colOff>
                <xdr:row>16</xdr:row>
                <xdr:rowOff>161925</xdr:rowOff>
              </to>
            </anchor>
          </controlPr>
        </control>
      </mc:Choice>
      <mc:Fallback>
        <control shapeId="12304" r:id="rId21" name="CheckBox16"/>
      </mc:Fallback>
    </mc:AlternateContent>
    <mc:AlternateContent xmlns:mc="http://schemas.openxmlformats.org/markup-compatibility/2006">
      <mc:Choice Requires="x14">
        <control shapeId="12305" r:id="rId22" name="CheckBox17">
          <controlPr locked="0" autoLine="0" linkedCell="O18" r:id="rId5">
            <anchor moveWithCells="1" sizeWithCells="1">
              <from>
                <xdr:col>12</xdr:col>
                <xdr:colOff>323850</xdr:colOff>
                <xdr:row>17</xdr:row>
                <xdr:rowOff>28575</xdr:rowOff>
              </from>
              <to>
                <xdr:col>12</xdr:col>
                <xdr:colOff>457200</xdr:colOff>
                <xdr:row>17</xdr:row>
                <xdr:rowOff>161925</xdr:rowOff>
              </to>
            </anchor>
          </controlPr>
        </control>
      </mc:Choice>
      <mc:Fallback>
        <control shapeId="12305" r:id="rId22" name="CheckBox17"/>
      </mc:Fallback>
    </mc:AlternateContent>
    <mc:AlternateContent xmlns:mc="http://schemas.openxmlformats.org/markup-compatibility/2006">
      <mc:Choice Requires="x14">
        <control shapeId="12306" r:id="rId23" name="CheckBox18">
          <controlPr locked="0" autoLine="0" linkedCell="O19" r:id="rId5">
            <anchor moveWithCells="1" sizeWithCells="1">
              <from>
                <xdr:col>12</xdr:col>
                <xdr:colOff>323850</xdr:colOff>
                <xdr:row>18</xdr:row>
                <xdr:rowOff>28575</xdr:rowOff>
              </from>
              <to>
                <xdr:col>12</xdr:col>
                <xdr:colOff>457200</xdr:colOff>
                <xdr:row>18</xdr:row>
                <xdr:rowOff>161925</xdr:rowOff>
              </to>
            </anchor>
          </controlPr>
        </control>
      </mc:Choice>
      <mc:Fallback>
        <control shapeId="12306" r:id="rId23" name="CheckBox18"/>
      </mc:Fallback>
    </mc:AlternateContent>
    <mc:AlternateContent xmlns:mc="http://schemas.openxmlformats.org/markup-compatibility/2006">
      <mc:Choice Requires="x14">
        <control shapeId="12307" r:id="rId24" name="CheckBox19">
          <controlPr locked="0" autoLine="0" linkedCell="O20" r:id="rId5">
            <anchor moveWithCells="1" sizeWithCells="1">
              <from>
                <xdr:col>12</xdr:col>
                <xdr:colOff>323850</xdr:colOff>
                <xdr:row>19</xdr:row>
                <xdr:rowOff>28575</xdr:rowOff>
              </from>
              <to>
                <xdr:col>12</xdr:col>
                <xdr:colOff>457200</xdr:colOff>
                <xdr:row>19</xdr:row>
                <xdr:rowOff>161925</xdr:rowOff>
              </to>
            </anchor>
          </controlPr>
        </control>
      </mc:Choice>
      <mc:Fallback>
        <control shapeId="12307" r:id="rId24" name="CheckBox19"/>
      </mc:Fallback>
    </mc:AlternateContent>
    <mc:AlternateContent xmlns:mc="http://schemas.openxmlformats.org/markup-compatibility/2006">
      <mc:Choice Requires="x14">
        <control shapeId="12308" r:id="rId25" name="CheckBox20">
          <controlPr locked="0" autoLine="0" linkedCell="O21" r:id="rId5">
            <anchor moveWithCells="1" sizeWithCells="1">
              <from>
                <xdr:col>12</xdr:col>
                <xdr:colOff>323850</xdr:colOff>
                <xdr:row>20</xdr:row>
                <xdr:rowOff>28575</xdr:rowOff>
              </from>
              <to>
                <xdr:col>12</xdr:col>
                <xdr:colOff>457200</xdr:colOff>
                <xdr:row>20</xdr:row>
                <xdr:rowOff>161925</xdr:rowOff>
              </to>
            </anchor>
          </controlPr>
        </control>
      </mc:Choice>
      <mc:Fallback>
        <control shapeId="12308" r:id="rId25" name="CheckBox20"/>
      </mc:Fallback>
    </mc:AlternateContent>
    <mc:AlternateContent xmlns:mc="http://schemas.openxmlformats.org/markup-compatibility/2006">
      <mc:Choice Requires="x14">
        <control shapeId="12309" r:id="rId26" name="Button 21">
          <controlPr locked="0" defaultSize="0" print="0" autoFill="0" autoPict="0" macro="[0]!ClearcontentsandchecksConsecutive">
            <anchor moveWithCells="1" sizeWithCells="1">
              <from>
                <xdr:col>36</xdr:col>
                <xdr:colOff>66675</xdr:colOff>
                <xdr:row>8</xdr:row>
                <xdr:rowOff>142875</xdr:rowOff>
              </from>
              <to>
                <xdr:col>36</xdr:col>
                <xdr:colOff>857250</xdr:colOff>
                <xdr:row>10</xdr:row>
                <xdr:rowOff>180975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Concurrent Sentencing Program</vt:lpstr>
      <vt:lpstr>Consecutive Sentencing Program</vt:lpstr>
      <vt:lpstr>Concurrent Example 1</vt:lpstr>
      <vt:lpstr>Concurrent Example 2</vt:lpstr>
      <vt:lpstr>Consecutive Example</vt:lpstr>
    </vt:vector>
  </TitlesOfParts>
  <Company>Cuyahoga County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Kilbane</dc:creator>
  <cp:lastModifiedBy>Default</cp:lastModifiedBy>
  <cp:lastPrinted>2019-09-18T14:37:40Z</cp:lastPrinted>
  <dcterms:created xsi:type="dcterms:W3CDTF">2019-03-27T15:02:08Z</dcterms:created>
  <dcterms:modified xsi:type="dcterms:W3CDTF">2019-09-19T13:27:37Z</dcterms:modified>
</cp:coreProperties>
</file>